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THSSV-ĐỢT 1" sheetId="1" r:id="rId1"/>
  </sheets>
  <definedNames>
    <definedName name="_xlnm._FilterDatabase" localSheetId="0" hidden="1">'CTHSSV-ĐỢT 1'!$A$6:$AD$67</definedName>
    <definedName name="_xlnm.Print_Titles" localSheetId="0">'CTHSSV-ĐỢT 1'!$6:$6</definedName>
  </definedNames>
  <calcPr calcId="144525"/>
</workbook>
</file>

<file path=xl/calcChain.xml><?xml version="1.0" encoding="utf-8"?>
<calcChain xmlns="http://schemas.openxmlformats.org/spreadsheetml/2006/main">
  <c r="AC67" i="1" l="1"/>
  <c r="V67" i="1"/>
  <c r="J67" i="1" s="1"/>
  <c r="I67" i="1" s="1"/>
  <c r="O67" i="1"/>
  <c r="AC66" i="1"/>
  <c r="V66" i="1"/>
  <c r="J66" i="1" s="1"/>
  <c r="I66" i="1" s="1"/>
  <c r="S66" i="1" s="1"/>
  <c r="AC65" i="1"/>
  <c r="V65" i="1"/>
  <c r="J65" i="1" s="1"/>
  <c r="I65" i="1" s="1"/>
  <c r="S65" i="1" s="1"/>
  <c r="AC64" i="1"/>
  <c r="V64" i="1"/>
  <c r="J64" i="1" s="1"/>
  <c r="I64" i="1" s="1"/>
  <c r="O64" i="1"/>
  <c r="AC63" i="1"/>
  <c r="V63" i="1"/>
  <c r="J63" i="1" s="1"/>
  <c r="I63" i="1" s="1"/>
  <c r="O63" i="1"/>
  <c r="AC62" i="1"/>
  <c r="V62" i="1"/>
  <c r="J62" i="1" s="1"/>
  <c r="I62" i="1" s="1"/>
  <c r="S62" i="1" s="1"/>
  <c r="O62" i="1"/>
  <c r="AC61" i="1"/>
  <c r="V61" i="1"/>
  <c r="J61" i="1" s="1"/>
  <c r="I61" i="1" s="1"/>
  <c r="O61" i="1"/>
  <c r="AC60" i="1"/>
  <c r="V60" i="1"/>
  <c r="J60" i="1" s="1"/>
  <c r="I60" i="1" s="1"/>
  <c r="O60" i="1"/>
  <c r="AC59" i="1"/>
  <c r="V59" i="1"/>
  <c r="J59" i="1" s="1"/>
  <c r="I59" i="1" s="1"/>
  <c r="O59" i="1"/>
  <c r="AC58" i="1"/>
  <c r="V58" i="1"/>
  <c r="J58" i="1" s="1"/>
  <c r="I58" i="1" s="1"/>
  <c r="O58" i="1"/>
  <c r="AC57" i="1"/>
  <c r="V57" i="1"/>
  <c r="J57" i="1" s="1"/>
  <c r="I57" i="1" s="1"/>
  <c r="O57" i="1"/>
  <c r="AC56" i="1"/>
  <c r="V56" i="1"/>
  <c r="J56" i="1" s="1"/>
  <c r="I56" i="1" s="1"/>
  <c r="O56" i="1"/>
  <c r="AC55" i="1"/>
  <c r="V55" i="1"/>
  <c r="J55" i="1" s="1"/>
  <c r="I55" i="1" s="1"/>
  <c r="O55" i="1"/>
  <c r="AC54" i="1"/>
  <c r="V54" i="1"/>
  <c r="J54" i="1" s="1"/>
  <c r="I54" i="1" s="1"/>
  <c r="O54" i="1"/>
  <c r="AC53" i="1"/>
  <c r="V53" i="1"/>
  <c r="N53" i="1"/>
  <c r="O53" i="1" s="1"/>
  <c r="I53" i="1"/>
  <c r="AC52" i="1"/>
  <c r="V52" i="1"/>
  <c r="N52" i="1"/>
  <c r="O52" i="1" s="1"/>
  <c r="I52" i="1"/>
  <c r="AC51" i="1"/>
  <c r="V51" i="1"/>
  <c r="J51" i="1" s="1"/>
  <c r="I51" i="1" s="1"/>
  <c r="O51" i="1"/>
  <c r="AC50" i="1"/>
  <c r="V50" i="1"/>
  <c r="J50" i="1" s="1"/>
  <c r="O50" i="1"/>
  <c r="AC49" i="1"/>
  <c r="V49" i="1"/>
  <c r="J49" i="1" s="1"/>
  <c r="I49" i="1" s="1"/>
  <c r="O49" i="1"/>
  <c r="AC48" i="1"/>
  <c r="V48" i="1"/>
  <c r="O48" i="1"/>
  <c r="I48" i="1"/>
  <c r="AC47" i="1"/>
  <c r="V47" i="1"/>
  <c r="J47" i="1" s="1"/>
  <c r="I47" i="1" s="1"/>
  <c r="O47" i="1"/>
  <c r="AC46" i="1"/>
  <c r="V46" i="1"/>
  <c r="J46" i="1" s="1"/>
  <c r="I46" i="1" s="1"/>
  <c r="O46" i="1"/>
  <c r="AC45" i="1"/>
  <c r="V45" i="1"/>
  <c r="J45" i="1" s="1"/>
  <c r="I45" i="1" s="1"/>
  <c r="O45" i="1"/>
  <c r="AC44" i="1"/>
  <c r="V44" i="1"/>
  <c r="J44" i="1" s="1"/>
  <c r="I44" i="1" s="1"/>
  <c r="O44" i="1"/>
  <c r="AC43" i="1"/>
  <c r="V43" i="1"/>
  <c r="J43" i="1" s="1"/>
  <c r="I43" i="1" s="1"/>
  <c r="O43" i="1"/>
  <c r="AC42" i="1"/>
  <c r="V42" i="1"/>
  <c r="J42" i="1" s="1"/>
  <c r="I42" i="1" s="1"/>
  <c r="O42" i="1"/>
  <c r="AC41" i="1"/>
  <c r="V41" i="1"/>
  <c r="J41" i="1" s="1"/>
  <c r="I41" i="1" s="1"/>
  <c r="O41" i="1"/>
  <c r="AC40" i="1"/>
  <c r="V40" i="1"/>
  <c r="J40" i="1" s="1"/>
  <c r="I40" i="1" s="1"/>
  <c r="O40" i="1"/>
  <c r="AC39" i="1"/>
  <c r="V39" i="1"/>
  <c r="J39" i="1" s="1"/>
  <c r="I39" i="1" s="1"/>
  <c r="O39" i="1"/>
  <c r="AC38" i="1"/>
  <c r="V38" i="1"/>
  <c r="J38" i="1" s="1"/>
  <c r="I38" i="1" s="1"/>
  <c r="O38" i="1"/>
  <c r="AC37" i="1"/>
  <c r="V37" i="1"/>
  <c r="J37" i="1" s="1"/>
  <c r="I37" i="1" s="1"/>
  <c r="O37" i="1"/>
  <c r="AC36" i="1"/>
  <c r="V36" i="1"/>
  <c r="J36" i="1" s="1"/>
  <c r="O36" i="1"/>
  <c r="H36" i="1"/>
  <c r="AC35" i="1"/>
  <c r="V35" i="1"/>
  <c r="J35" i="1" s="1"/>
  <c r="I35" i="1" s="1"/>
  <c r="O35" i="1"/>
  <c r="AC34" i="1"/>
  <c r="V34" i="1"/>
  <c r="J34" i="1" s="1"/>
  <c r="I34" i="1" s="1"/>
  <c r="S34" i="1" s="1"/>
  <c r="AC33" i="1"/>
  <c r="V33" i="1"/>
  <c r="J33" i="1" s="1"/>
  <c r="I33" i="1" s="1"/>
  <c r="O33" i="1"/>
  <c r="AC32" i="1"/>
  <c r="V32" i="1"/>
  <c r="J32" i="1" s="1"/>
  <c r="I32" i="1" s="1"/>
  <c r="O32" i="1"/>
  <c r="AC31" i="1"/>
  <c r="V31" i="1"/>
  <c r="J31" i="1" s="1"/>
  <c r="I31" i="1" s="1"/>
  <c r="O31" i="1"/>
  <c r="AC30" i="1"/>
  <c r="V30" i="1"/>
  <c r="J30" i="1" s="1"/>
  <c r="I30" i="1" s="1"/>
  <c r="O30" i="1"/>
  <c r="AC29" i="1"/>
  <c r="V29" i="1"/>
  <c r="J29" i="1" s="1"/>
  <c r="I29" i="1" s="1"/>
  <c r="O29" i="1"/>
  <c r="AC28" i="1"/>
  <c r="V28" i="1"/>
  <c r="J28" i="1" s="1"/>
  <c r="I28" i="1" s="1"/>
  <c r="S28" i="1" s="1"/>
  <c r="O28" i="1"/>
  <c r="AC27" i="1"/>
  <c r="V27" i="1"/>
  <c r="J27" i="1" s="1"/>
  <c r="I27" i="1" s="1"/>
  <c r="O27" i="1"/>
  <c r="AC26" i="1"/>
  <c r="V26" i="1"/>
  <c r="J26" i="1" s="1"/>
  <c r="I26" i="1" s="1"/>
  <c r="O26" i="1"/>
  <c r="AC25" i="1"/>
  <c r="V25" i="1"/>
  <c r="J25" i="1" s="1"/>
  <c r="I25" i="1" s="1"/>
  <c r="O25" i="1"/>
  <c r="AC24" i="1"/>
  <c r="V24" i="1"/>
  <c r="J24" i="1" s="1"/>
  <c r="I24" i="1" s="1"/>
  <c r="O24" i="1"/>
  <c r="AC23" i="1"/>
  <c r="V23" i="1"/>
  <c r="J23" i="1" s="1"/>
  <c r="I23" i="1" s="1"/>
  <c r="O23" i="1"/>
  <c r="AC22" i="1"/>
  <c r="V22" i="1"/>
  <c r="J22" i="1" s="1"/>
  <c r="I22" i="1" s="1"/>
  <c r="O22" i="1"/>
  <c r="AC21" i="1"/>
  <c r="V21" i="1"/>
  <c r="J21" i="1" s="1"/>
  <c r="O21" i="1"/>
  <c r="AC20" i="1"/>
  <c r="V20" i="1"/>
  <c r="J20" i="1" s="1"/>
  <c r="I20" i="1" s="1"/>
  <c r="O20" i="1"/>
  <c r="AC19" i="1"/>
  <c r="V19" i="1"/>
  <c r="J19" i="1" s="1"/>
  <c r="I19" i="1" s="1"/>
  <c r="O19" i="1"/>
  <c r="AC18" i="1"/>
  <c r="V18" i="1"/>
  <c r="J18" i="1" s="1"/>
  <c r="I18" i="1" s="1"/>
  <c r="O18" i="1"/>
  <c r="AC17" i="1"/>
  <c r="V17" i="1"/>
  <c r="J17" i="1" s="1"/>
  <c r="I17" i="1" s="1"/>
  <c r="O17" i="1"/>
  <c r="AC16" i="1"/>
  <c r="V16" i="1"/>
  <c r="J16" i="1" s="1"/>
  <c r="I16" i="1" s="1"/>
  <c r="O16" i="1"/>
  <c r="AC15" i="1"/>
  <c r="V15" i="1"/>
  <c r="J15" i="1" s="1"/>
  <c r="I15" i="1" s="1"/>
  <c r="O15" i="1"/>
  <c r="AC14" i="1"/>
  <c r="V14" i="1"/>
  <c r="J14" i="1" s="1"/>
  <c r="I14" i="1" s="1"/>
  <c r="O14" i="1"/>
  <c r="AC13" i="1"/>
  <c r="V13" i="1"/>
  <c r="J13" i="1" s="1"/>
  <c r="O13" i="1"/>
  <c r="AC12" i="1"/>
  <c r="V12" i="1"/>
  <c r="J12" i="1" s="1"/>
  <c r="O12" i="1"/>
  <c r="AC11" i="1"/>
  <c r="V11" i="1"/>
  <c r="J11" i="1" s="1"/>
  <c r="I11" i="1" s="1"/>
  <c r="O11" i="1"/>
  <c r="AC10" i="1"/>
  <c r="V10" i="1"/>
  <c r="J10" i="1" s="1"/>
  <c r="O10" i="1"/>
  <c r="S10" i="1" s="1"/>
  <c r="AC9" i="1"/>
  <c r="V9" i="1"/>
  <c r="J9" i="1" s="1"/>
  <c r="I9" i="1" s="1"/>
  <c r="O9" i="1"/>
  <c r="AC8" i="1"/>
  <c r="V8" i="1"/>
  <c r="J8" i="1" s="1"/>
  <c r="I8" i="1" s="1"/>
  <c r="O8" i="1"/>
  <c r="AC7" i="1"/>
  <c r="V7" i="1"/>
  <c r="J7" i="1" s="1"/>
  <c r="I7" i="1" s="1"/>
  <c r="O7" i="1"/>
  <c r="S19" i="1" l="1"/>
  <c r="S49" i="1"/>
  <c r="S46" i="1"/>
  <c r="S8" i="1"/>
  <c r="S16" i="1"/>
  <c r="S20" i="1"/>
  <c r="S25" i="1"/>
  <c r="S38" i="1"/>
  <c r="S52" i="1"/>
  <c r="S54" i="1"/>
  <c r="S59" i="1"/>
  <c r="S14" i="1"/>
  <c r="S35" i="1"/>
  <c r="S9" i="1"/>
  <c r="S24" i="1"/>
  <c r="S29" i="1"/>
  <c r="S39" i="1"/>
  <c r="S43" i="1"/>
  <c r="S45" i="1"/>
  <c r="S48" i="1"/>
  <c r="S58" i="1"/>
  <c r="S63" i="1"/>
  <c r="S11" i="1"/>
  <c r="S15" i="1"/>
  <c r="S27" i="1"/>
  <c r="S32" i="1"/>
  <c r="S37" i="1"/>
  <c r="S42" i="1"/>
  <c r="S47" i="1"/>
  <c r="S55" i="1"/>
  <c r="S61" i="1"/>
  <c r="R12" i="1"/>
  <c r="I12" i="1"/>
  <c r="R21" i="1"/>
  <c r="I21" i="1"/>
  <c r="R33" i="1"/>
  <c r="S33" i="1" s="1"/>
  <c r="S17" i="1"/>
  <c r="S22" i="1"/>
  <c r="S30" i="1"/>
  <c r="I36" i="1"/>
  <c r="S36" i="1" s="1"/>
  <c r="S40" i="1"/>
  <c r="S53" i="1"/>
  <c r="S56" i="1"/>
  <c r="S64" i="1"/>
  <c r="S7" i="1"/>
  <c r="S18" i="1"/>
  <c r="S23" i="1"/>
  <c r="S26" i="1"/>
  <c r="S31" i="1"/>
  <c r="S41" i="1"/>
  <c r="S44" i="1"/>
  <c r="S51" i="1"/>
  <c r="S57" i="1"/>
  <c r="S60" i="1"/>
  <c r="S67" i="1"/>
  <c r="I50" i="1"/>
  <c r="R50" i="1"/>
  <c r="R13" i="1"/>
  <c r="I13" i="1"/>
  <c r="S13" i="1" l="1"/>
  <c r="S21" i="1"/>
  <c r="S12" i="1"/>
  <c r="S50" i="1"/>
</calcChain>
</file>

<file path=xl/comments1.xml><?xml version="1.0" encoding="utf-8"?>
<comments xmlns="http://schemas.openxmlformats.org/spreadsheetml/2006/main">
  <authors>
    <author>Van</author>
  </authors>
  <commentList>
    <comment ref="J48" authorId="0">
      <text>
        <r>
          <rPr>
            <b/>
            <sz val="9"/>
            <color indexed="81"/>
            <rFont val="Tahoma"/>
            <family val="2"/>
          </rPr>
          <t>Bố bị ung thư, hiệu trưởng duyệt rút học phí. Cho rút mức cao nhất : 50% học phí+ BHYT+100 % KTX</t>
        </r>
      </text>
    </comment>
  </commentList>
</comments>
</file>

<file path=xl/sharedStrings.xml><?xml version="1.0" encoding="utf-8"?>
<sst xmlns="http://schemas.openxmlformats.org/spreadsheetml/2006/main" count="434" uniqueCount="274">
  <si>
    <t>TRƯỜNG CAO ĐẲNG LÝ TỰ TRỌNG</t>
  </si>
  <si>
    <t>CỘNG HÒA XÃ HỘI CHỦ NGHĨA VIỆT NAM</t>
  </si>
  <si>
    <t>THÀNH PHỐ HỒ CHÍ MINH</t>
  </si>
  <si>
    <t>Độc lập - Tự do - Hạnh phúc</t>
  </si>
  <si>
    <t>PHÒNG KẾ HOẠCH - TÀI CHÍNH</t>
  </si>
  <si>
    <t xml:space="preserve">DANH SÁCH HỌC SINH - SINH VIÊN ĐÃ RÚT HỌC PHÍ HỌC KỲ 1 
NĂM HỌC 2019-2020 ( ĐỢT 1) </t>
  </si>
  <si>
    <t>STT</t>
  </si>
  <si>
    <t>LOẠI
 ĐƠN</t>
  </si>
  <si>
    <t>MSSV</t>
  </si>
  <si>
    <t>HỌ VÀ TÊN</t>
  </si>
  <si>
    <t>LỚP</t>
  </si>
  <si>
    <t>SỐ TIỀN 
HỌC PHÍ
 ĐÃ ĐÓNG</t>
  </si>
  <si>
    <t>SỐ TIỀN 
HỌC PHÍ
TRẢ LẠI</t>
  </si>
  <si>
    <t>TỶ LỆ TRẢ LẠI</t>
  </si>
  <si>
    <t>BHTN</t>
  </si>
  <si>
    <t>BHYT</t>
  </si>
  <si>
    <t>SỨC 
KHỎE</t>
  </si>
  <si>
    <t>PHỤ THU</t>
  </si>
  <si>
    <t>THU KHÁC</t>
  </si>
  <si>
    <t>MÃ BHYT</t>
  </si>
  <si>
    <t>KTX ĐÃ ĐÓNG</t>
  </si>
  <si>
    <t>TRẢ TIỀN KTX</t>
  </si>
  <si>
    <t>SỐ TIỀN 
ĐƯỢC RÚT</t>
  </si>
  <si>
    <t>NGÀY 
ĐÓNG TIỀN</t>
  </si>
  <si>
    <t>LÀM ĐƠN RÚT NGÀY</t>
  </si>
  <si>
    <t>CL NGÀY</t>
  </si>
  <si>
    <t>CHI HP</t>
  </si>
  <si>
    <t>NGÀY 
CHI HP</t>
  </si>
  <si>
    <t>CHI KHÁC</t>
  </si>
  <si>
    <t>NGÀY
CHI KHÁC</t>
  </si>
  <si>
    <t>GHI CHÚ</t>
  </si>
  <si>
    <t>TT</t>
  </si>
  <si>
    <t>LOẠI ĐƠN</t>
  </si>
  <si>
    <t>HP</t>
  </si>
  <si>
    <t>20/06/2019</t>
  </si>
  <si>
    <t>19002691</t>
  </si>
  <si>
    <t>Đỗ Đức Thắng</t>
  </si>
  <si>
    <t>19C1-CCK2</t>
  </si>
  <si>
    <t>23/07/2019</t>
  </si>
  <si>
    <t>15/08/2019</t>
  </si>
  <si>
    <t>Nộp biên lai khi nhận tiền</t>
  </si>
  <si>
    <t>19003143</t>
  </si>
  <si>
    <t>Nguyễn Trịnh Văn Nam</t>
  </si>
  <si>
    <t>19C1-CCK3</t>
  </si>
  <si>
    <t>27/07/2019</t>
  </si>
  <si>
    <t>05/08/2019</t>
  </si>
  <si>
    <t>19003292</t>
  </si>
  <si>
    <t>Trần Phan Vĩnh Các</t>
  </si>
  <si>
    <t>19C1-CCK4</t>
  </si>
  <si>
    <t>30/07/2019</t>
  </si>
  <si>
    <t>02/08/2019</t>
  </si>
  <si>
    <t>19005016</t>
  </si>
  <si>
    <t>Lý Văn Cường</t>
  </si>
  <si>
    <t>19C1-CMT1</t>
  </si>
  <si>
    <t>07/09/2019</t>
  </si>
  <si>
    <t>09/09/2019</t>
  </si>
  <si>
    <t>19003792</t>
  </si>
  <si>
    <t>Nguyễn Phúc Lộc</t>
  </si>
  <si>
    <t>19C1-CNL1</t>
  </si>
  <si>
    <t>06/08/2019</t>
  </si>
  <si>
    <t>12/08/2019</t>
  </si>
  <si>
    <t>19003967</t>
  </si>
  <si>
    <t>Văn Thị Hồng Vân</t>
  </si>
  <si>
    <t>19C1-CNM1</t>
  </si>
  <si>
    <t>10/08/2019</t>
  </si>
  <si>
    <t>23/08/2019</t>
  </si>
  <si>
    <t>19003302</t>
  </si>
  <si>
    <t>Nguyễn Thị Mai Hoa</t>
  </si>
  <si>
    <t>20/08/2019</t>
  </si>
  <si>
    <t>Nộp biên lai khi nhận tiền, có đóng 03 tháng cuối, tháng 10 nhận bảo hiểm</t>
  </si>
  <si>
    <t>19000001</t>
  </si>
  <si>
    <t>Phan Phú Hào</t>
  </si>
  <si>
    <t>19C1-CNÔ1</t>
  </si>
  <si>
    <t>10/05/2019</t>
  </si>
  <si>
    <t>19001267</t>
  </si>
  <si>
    <t>Nguyễn Hoàng Đạt</t>
  </si>
  <si>
    <t>05/07/2019</t>
  </si>
  <si>
    <t>22/07/2019</t>
  </si>
  <si>
    <t>19004641</t>
  </si>
  <si>
    <t>Huỳnh Công Hậu</t>
  </si>
  <si>
    <t>19C1-CNÔ14</t>
  </si>
  <si>
    <t>30/08/2019</t>
  </si>
  <si>
    <t>05/09/2019</t>
  </si>
  <si>
    <t>19001965</t>
  </si>
  <si>
    <t>Nguyễn Văn Quang</t>
  </si>
  <si>
    <t>19C1-CNÔ3</t>
  </si>
  <si>
    <t>17/07/2019</t>
  </si>
  <si>
    <t>19001952</t>
  </si>
  <si>
    <t>Đào Quang Hiếu</t>
  </si>
  <si>
    <t>16/08/2019</t>
  </si>
  <si>
    <t>19002093</t>
  </si>
  <si>
    <t>Châu Thanh Phương</t>
  </si>
  <si>
    <t>19C1-CNÔ4</t>
  </si>
  <si>
    <t>18/07/2019</t>
  </si>
  <si>
    <t>19002379</t>
  </si>
  <si>
    <t>Phan Đình Phong</t>
  </si>
  <si>
    <t>19C1-CNÔ7</t>
  </si>
  <si>
    <t>19002417</t>
  </si>
  <si>
    <t>Nguyễn Trường An</t>
  </si>
  <si>
    <t>19002570</t>
  </si>
  <si>
    <t>Nguyễn An Thành</t>
  </si>
  <si>
    <t>19C1-CNÔ8</t>
  </si>
  <si>
    <t>19002805</t>
  </si>
  <si>
    <t>Dương Quốc Thắng</t>
  </si>
  <si>
    <t>19C1-CNÔ9</t>
  </si>
  <si>
    <t>24/07/2019</t>
  </si>
  <si>
    <t>25/07/2019</t>
  </si>
  <si>
    <t>19002640</t>
  </si>
  <si>
    <t>Phạm Minh Phát</t>
  </si>
  <si>
    <t>19C1-ĐCN1</t>
  </si>
  <si>
    <t>19003484</t>
  </si>
  <si>
    <t>Nguyễn Tài Lợi</t>
  </si>
  <si>
    <t>19C1-ĐCN2</t>
  </si>
  <si>
    <t>01/08/2019</t>
  </si>
  <si>
    <t>19003109</t>
  </si>
  <si>
    <t>Đinh Thanh Hiếu</t>
  </si>
  <si>
    <t>26/07/2019</t>
  </si>
  <si>
    <t>19004477</t>
  </si>
  <si>
    <t>Nguyễn Quý Nam</t>
  </si>
  <si>
    <t>24/08/2019</t>
  </si>
  <si>
    <t>03/09/2019</t>
  </si>
  <si>
    <t>19002836</t>
  </si>
  <si>
    <t>Trần Ngọc Thắng</t>
  </si>
  <si>
    <t>19C1-ĐĐT1</t>
  </si>
  <si>
    <t>21/08/2019</t>
  </si>
  <si>
    <t>19004564</t>
  </si>
  <si>
    <t>Nguyễn Tiến Vũ</t>
  </si>
  <si>
    <t>19C1-ĐĐT3</t>
  </si>
  <si>
    <t>27/08/2019</t>
  </si>
  <si>
    <t>11/09/2019</t>
  </si>
  <si>
    <t>19002695</t>
  </si>
  <si>
    <t>Nguyễn Lê Minh Lam</t>
  </si>
  <si>
    <t>19C1-KML1</t>
  </si>
  <si>
    <t>19002750</t>
  </si>
  <si>
    <t>Lê Thị Kim Anh</t>
  </si>
  <si>
    <t>19C1-KTD1</t>
  </si>
  <si>
    <t>19003135</t>
  </si>
  <si>
    <t>Đặng Tường Vi</t>
  </si>
  <si>
    <t>19003066</t>
  </si>
  <si>
    <t>Trần Thị Mỹ Huyền</t>
  </si>
  <si>
    <t>19005329</t>
  </si>
  <si>
    <t>Dương Thị Nhật Linh</t>
  </si>
  <si>
    <t>14/10/2019</t>
  </si>
  <si>
    <t>21/10/2019</t>
  </si>
  <si>
    <t>19001887</t>
  </si>
  <si>
    <t>Võ Nguyễn Minh Tú</t>
  </si>
  <si>
    <t>19C1-KXD1</t>
  </si>
  <si>
    <t>16/07/2019</t>
  </si>
  <si>
    <t>19002790</t>
  </si>
  <si>
    <t>Trương Văn Phương</t>
  </si>
  <si>
    <t>19C1-LGT1</t>
  </si>
  <si>
    <t>09/08/2019</t>
  </si>
  <si>
    <t>19002400</t>
  </si>
  <si>
    <t>Nguyễn Đắc Hải</t>
  </si>
  <si>
    <t>16/10/2019</t>
  </si>
  <si>
    <t>19000050</t>
  </si>
  <si>
    <t>Trần Kim Thảo</t>
  </si>
  <si>
    <t>19C1-MVT1</t>
  </si>
  <si>
    <t>20/05/2019</t>
  </si>
  <si>
    <t>30/05/2019</t>
  </si>
  <si>
    <t>19004379</t>
  </si>
  <si>
    <t>Trần Thị Ngọc Trang</t>
  </si>
  <si>
    <t>19C1-NNA1</t>
  </si>
  <si>
    <t>19002090</t>
  </si>
  <si>
    <t>Nguyễn Ngọc Kim Vy</t>
  </si>
  <si>
    <t>03/08/2019</t>
  </si>
  <si>
    <t>19004303</t>
  </si>
  <si>
    <t>Lê Thị Kim Ngân</t>
  </si>
  <si>
    <t>19C1-QTD1</t>
  </si>
  <si>
    <t>19/08/2019</t>
  </si>
  <si>
    <t>19005095</t>
  </si>
  <si>
    <t>Phùng Ngọc Thùy Anh</t>
  </si>
  <si>
    <t>12/09/2019</t>
  </si>
  <si>
    <t>23/09/2019</t>
  </si>
  <si>
    <t>19005309</t>
  </si>
  <si>
    <t>Bùi Phúc Toàn</t>
  </si>
  <si>
    <t>19C1-QTM1</t>
  </si>
  <si>
    <t>07/10/2019</t>
  </si>
  <si>
    <t>19003481</t>
  </si>
  <si>
    <t>Nguyễn Anh Vũ</t>
  </si>
  <si>
    <t>19C1-TĐH1</t>
  </si>
  <si>
    <t>14/08/2019</t>
  </si>
  <si>
    <t>19005137</t>
  </si>
  <si>
    <t>Phan Lê Hoàng Long</t>
  </si>
  <si>
    <t>16/09/2019</t>
  </si>
  <si>
    <t>17/09/2019</t>
  </si>
  <si>
    <t>19002190</t>
  </si>
  <si>
    <t>Nguyễn Gia Huy</t>
  </si>
  <si>
    <t>19C1-TKĐ1</t>
  </si>
  <si>
    <t>19/07/2019</t>
  </si>
  <si>
    <t>19003781</t>
  </si>
  <si>
    <t>Hồ Dương Tuyết Trinh</t>
  </si>
  <si>
    <t>19C1-TMĐ1</t>
  </si>
  <si>
    <t>19003807</t>
  </si>
  <si>
    <t>Trần Hoài Thương</t>
  </si>
  <si>
    <t>19C1-VSL2</t>
  </si>
  <si>
    <t>07/08/2019</t>
  </si>
  <si>
    <t>19004787</t>
  </si>
  <si>
    <t>Nguyễn Trần Hoàng Oanh</t>
  </si>
  <si>
    <t>19C2-CNM1</t>
  </si>
  <si>
    <t>19/09/2019</t>
  </si>
  <si>
    <t>10/10/2019</t>
  </si>
  <si>
    <t>19003416</t>
  </si>
  <si>
    <t>Hồ Trần Hoàng Hải</t>
  </si>
  <si>
    <t>19T2-LĐL1</t>
  </si>
  <si>
    <t>22/08/2019</t>
  </si>
  <si>
    <t>19003462</t>
  </si>
  <si>
    <t>Lê Diều Thành</t>
  </si>
  <si>
    <t>28/08/2019</t>
  </si>
  <si>
    <t>19002270</t>
  </si>
  <si>
    <t>Trần Thị Kim Hằng</t>
  </si>
  <si>
    <t>19T2-NNA1</t>
  </si>
  <si>
    <t>20/07/2019</t>
  </si>
  <si>
    <t>30/09/2019</t>
  </si>
  <si>
    <t>19004585</t>
  </si>
  <si>
    <t>Lê Thanh Lâm</t>
  </si>
  <si>
    <t>19T2-QTD1</t>
  </si>
  <si>
    <t>08/10/2019</t>
  </si>
  <si>
    <t>19001366</t>
  </si>
  <si>
    <t>Huỳnh Kim Nhân</t>
  </si>
  <si>
    <t>19T4-ANM1</t>
  </si>
  <si>
    <t>08/07/2019</t>
  </si>
  <si>
    <t>19002186</t>
  </si>
  <si>
    <t>Nguyễn Tấn Anh Khoa</t>
  </si>
  <si>
    <t>19T4-CKC1</t>
  </si>
  <si>
    <t>19004208</t>
  </si>
  <si>
    <t>Nguyễn Trần Đăng Khoa</t>
  </si>
  <si>
    <t>19T4-CMT2</t>
  </si>
  <si>
    <t>19002242</t>
  </si>
  <si>
    <t>Vũ Hồng Minh</t>
  </si>
  <si>
    <t>19T4-CNM1</t>
  </si>
  <si>
    <t>19005133</t>
  </si>
  <si>
    <t>Trần Việt Quang</t>
  </si>
  <si>
    <t>19T4-CNÔ2</t>
  </si>
  <si>
    <t>13/09/2019</t>
  </si>
  <si>
    <t>19000802</t>
  </si>
  <si>
    <t>Tô Xuân Giáp</t>
  </si>
  <si>
    <t>19T4-CNÔ4</t>
  </si>
  <si>
    <t>22/06/2019</t>
  </si>
  <si>
    <t>03/07/2019</t>
  </si>
  <si>
    <t>19002033</t>
  </si>
  <si>
    <t>Nguyễn Khánh Tuyên</t>
  </si>
  <si>
    <t>19T4-ĐCN2</t>
  </si>
  <si>
    <t>19001229</t>
  </si>
  <si>
    <t>Đỗ Ngọc Anh Thư</t>
  </si>
  <si>
    <t>19T4-KTD1</t>
  </si>
  <si>
    <t>04/07/2019</t>
  </si>
  <si>
    <t>12/07/2019</t>
  </si>
  <si>
    <t>19002369</t>
  </si>
  <si>
    <t>Nguyễn Thế Vinh</t>
  </si>
  <si>
    <t>19T4-KXD1</t>
  </si>
  <si>
    <t>19001227</t>
  </si>
  <si>
    <t>Trịnh Ngọc Hiếu</t>
  </si>
  <si>
    <t>19T4-LTM2</t>
  </si>
  <si>
    <t>19001452</t>
  </si>
  <si>
    <t>Nguyễn Lê Phương Uyên</t>
  </si>
  <si>
    <t>19T4-NNA2</t>
  </si>
  <si>
    <t>09/07/2019</t>
  </si>
  <si>
    <t>15/07/2019</t>
  </si>
  <si>
    <t>19005372</t>
  </si>
  <si>
    <t>Đặng Hoài Nam</t>
  </si>
  <si>
    <t>28/10/2019</t>
  </si>
  <si>
    <t>05/11/2019</t>
  </si>
  <si>
    <t>19005371</t>
  </si>
  <si>
    <t>Trần Minh Nhựt</t>
  </si>
  <si>
    <t>04/11/2019</t>
  </si>
  <si>
    <t>19000745</t>
  </si>
  <si>
    <t>Tô Huỳnh Tấn Phát</t>
  </si>
  <si>
    <t>19T4-TKĐ2</t>
  </si>
  <si>
    <t>Thành phố Hồ Chí Minh, ngày 14 tháng 11 năm 2019</t>
  </si>
  <si>
    <t xml:space="preserve">Người lập bảng </t>
  </si>
  <si>
    <t>Trần Thị Thảo Vân</t>
  </si>
  <si>
    <t>TỔNG CỘNG:</t>
  </si>
  <si>
    <t>61 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</si>
</sst>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sz val="8"/>
      <color theme="1"/>
      <name val="Times New Roman"/>
      <family val="1"/>
    </font>
    <font>
      <b/>
      <sz val="15"/>
      <color rgb="FFFF0000"/>
      <name val="Times New Roman"/>
      <family val="1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164" fontId="2" fillId="2" borderId="0" xfId="1" applyNumberFormat="1" applyFont="1" applyFill="1" applyAlignment="1">
      <alignment vertical="top"/>
    </xf>
    <xf numFmtId="0" fontId="3" fillId="0" borderId="0" xfId="0" applyFont="1"/>
    <xf numFmtId="164" fontId="4" fillId="2" borderId="0" xfId="1" applyNumberFormat="1" applyFont="1" applyFill="1" applyAlignment="1">
      <alignment vertical="top"/>
    </xf>
    <xf numFmtId="164" fontId="5" fillId="2" borderId="0" xfId="1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9" fontId="7" fillId="4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center"/>
    </xf>
    <xf numFmtId="0" fontId="7" fillId="0" borderId="2" xfId="0" applyFont="1" applyBorder="1"/>
    <xf numFmtId="0" fontId="5" fillId="0" borderId="1" xfId="0" quotePrefix="1" applyFont="1" applyBorder="1"/>
    <xf numFmtId="0" fontId="5" fillId="0" borderId="2" xfId="0" applyFont="1" applyBorder="1"/>
    <xf numFmtId="0" fontId="5" fillId="0" borderId="3" xfId="0" applyFont="1" applyBorder="1"/>
    <xf numFmtId="164" fontId="5" fillId="0" borderId="1" xfId="1" applyNumberFormat="1" applyFont="1" applyBorder="1"/>
    <xf numFmtId="164" fontId="2" fillId="3" borderId="1" xfId="1" applyNumberFormat="1" applyFont="1" applyFill="1" applyBorder="1"/>
    <xf numFmtId="9" fontId="7" fillId="4" borderId="1" xfId="2" applyFont="1" applyFill="1" applyBorder="1"/>
    <xf numFmtId="164" fontId="2" fillId="3" borderId="1" xfId="1" applyNumberFormat="1" applyFont="1" applyFill="1" applyBorder="1" applyAlignment="1">
      <alignment horizontal="center"/>
    </xf>
    <xf numFmtId="164" fontId="5" fillId="4" borderId="1" xfId="1" applyNumberFormat="1" applyFont="1" applyFill="1" applyBorder="1"/>
    <xf numFmtId="164" fontId="7" fillId="4" borderId="1" xfId="1" applyNumberFormat="1" applyFont="1" applyFill="1" applyBorder="1"/>
    <xf numFmtId="164" fontId="5" fillId="2" borderId="1" xfId="1" quotePrefix="1" applyNumberFormat="1" applyFont="1" applyFill="1" applyBorder="1"/>
    <xf numFmtId="164" fontId="5" fillId="0" borderId="1" xfId="1" quotePrefix="1" applyNumberFormat="1" applyFont="1" applyBorder="1" applyAlignment="1">
      <alignment horizontal="center"/>
    </xf>
    <xf numFmtId="164" fontId="5" fillId="5" borderId="1" xfId="1" applyNumberFormat="1" applyFont="1" applyFill="1" applyBorder="1"/>
    <xf numFmtId="14" fontId="5" fillId="5" borderId="1" xfId="1" applyNumberFormat="1" applyFont="1" applyFill="1" applyBorder="1" applyAlignment="1">
      <alignment horizontal="center"/>
    </xf>
    <xf numFmtId="14" fontId="5" fillId="6" borderId="1" xfId="1" applyNumberFormat="1" applyFont="1" applyFill="1" applyBorder="1"/>
    <xf numFmtId="164" fontId="5" fillId="0" borderId="1" xfId="1" applyNumberFormat="1" applyFont="1" applyBorder="1" applyAlignment="1">
      <alignment horizontal="left"/>
    </xf>
    <xf numFmtId="164" fontId="9" fillId="0" borderId="1" xfId="1" applyNumberFormat="1" applyFont="1" applyBorder="1" applyAlignment="1">
      <alignment horizontal="left"/>
    </xf>
    <xf numFmtId="43" fontId="7" fillId="4" borderId="1" xfId="1" applyFont="1" applyFill="1" applyBorder="1"/>
    <xf numFmtId="0" fontId="5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3" borderId="0" xfId="0" applyFont="1" applyFill="1"/>
    <xf numFmtId="9" fontId="10" fillId="4" borderId="0" xfId="2" applyFont="1" applyFill="1"/>
    <xf numFmtId="0" fontId="8" fillId="3" borderId="0" xfId="0" applyFont="1" applyFill="1" applyAlignment="1">
      <alignment horizontal="center"/>
    </xf>
    <xf numFmtId="0" fontId="3" fillId="4" borderId="0" xfId="0" applyFont="1" applyFill="1"/>
    <xf numFmtId="0" fontId="10" fillId="4" borderId="0" xfId="0" applyFont="1" applyFill="1"/>
    <xf numFmtId="0" fontId="3" fillId="2" borderId="0" xfId="0" applyFont="1" applyFill="1"/>
    <xf numFmtId="0" fontId="3" fillId="5" borderId="0" xfId="0" applyFont="1" applyFill="1"/>
    <xf numFmtId="0" fontId="3" fillId="5" borderId="0" xfId="0" applyFont="1" applyFill="1" applyAlignment="1">
      <alignment horizontal="center"/>
    </xf>
    <xf numFmtId="0" fontId="3" fillId="6" borderId="0" xfId="0" applyFont="1" applyFill="1"/>
    <xf numFmtId="0" fontId="3" fillId="0" borderId="0" xfId="0" applyFont="1" applyAlignment="1">
      <alignment horizontal="left"/>
    </xf>
    <xf numFmtId="0" fontId="5" fillId="0" borderId="0" xfId="0" applyFont="1"/>
    <xf numFmtId="0" fontId="2" fillId="0" borderId="3" xfId="0" applyFont="1" applyBorder="1" applyAlignment="1">
      <alignment horizontal="left"/>
    </xf>
    <xf numFmtId="0" fontId="3" fillId="0" borderId="4" xfId="0" applyFont="1" applyBorder="1" applyAlignment="1">
      <alignment horizontal="right"/>
    </xf>
    <xf numFmtId="0" fontId="2" fillId="2" borderId="0" xfId="0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center" vertical="top"/>
    </xf>
    <xf numFmtId="164" fontId="4" fillId="2" borderId="0" xfId="1" applyNumberFormat="1" applyFont="1" applyFill="1" applyAlignment="1">
      <alignment horizontal="center" vertical="top"/>
    </xf>
    <xf numFmtId="0" fontId="6" fillId="2" borderId="0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889548</xdr:colOff>
      <xdr:row>2</xdr:row>
      <xdr:rowOff>26956</xdr:rowOff>
    </xdr:from>
    <xdr:to>
      <xdr:col>29</xdr:col>
      <xdr:colOff>415023</xdr:colOff>
      <xdr:row>2</xdr:row>
      <xdr:rowOff>26956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4509048" y="522256"/>
          <a:ext cx="1878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576262</xdr:colOff>
      <xdr:row>3</xdr:row>
      <xdr:rowOff>26957</xdr:rowOff>
    </xdr:from>
    <xdr:to>
      <xdr:col>5</xdr:col>
      <xdr:colOff>1789351</xdr:colOff>
      <xdr:row>3</xdr:row>
      <xdr:rowOff>26957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CxnSpPr/>
      </xdr:nvCxnSpPr>
      <xdr:spPr>
        <a:xfrm>
          <a:off x="919162" y="769907"/>
          <a:ext cx="192746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AE75"/>
  <sheetViews>
    <sheetView tabSelected="1" topLeftCell="A47" zoomScale="85" zoomScaleNormal="85" workbookViewId="0">
      <selection activeCell="A7" sqref="A7:A67"/>
    </sheetView>
  </sheetViews>
  <sheetFormatPr defaultRowHeight="19.5" x14ac:dyDescent="0.3"/>
  <cols>
    <col min="1" max="1" width="5.140625" style="43" customWidth="1"/>
    <col min="2" max="2" width="14.5703125" style="2" hidden="1" customWidth="1"/>
    <col min="3" max="3" width="10.7109375" style="2" customWidth="1"/>
    <col min="4" max="4" width="23.28515625" style="2" hidden="1" customWidth="1"/>
    <col min="5" max="5" width="8.5703125" style="2" hidden="1" customWidth="1"/>
    <col min="6" max="6" width="38.42578125" style="2" customWidth="1"/>
    <col min="7" max="7" width="18.28515625" style="43" customWidth="1"/>
    <col min="8" max="8" width="13.5703125" style="2" hidden="1" customWidth="1"/>
    <col min="9" max="9" width="12.42578125" style="44" hidden="1" customWidth="1"/>
    <col min="10" max="10" width="7.5703125" style="45" hidden="1" customWidth="1"/>
    <col min="11" max="11" width="9.28515625" style="2" hidden="1" customWidth="1"/>
    <col min="12" max="12" width="11" style="2" hidden="1" customWidth="1"/>
    <col min="13" max="13" width="9.42578125" style="2" hidden="1" customWidth="1"/>
    <col min="14" max="14" width="10.85546875" style="2" hidden="1" customWidth="1"/>
    <col min="15" max="15" width="11" style="44" hidden="1" customWidth="1"/>
    <col min="16" max="16" width="7.5703125" style="46" hidden="1" customWidth="1"/>
    <col min="17" max="17" width="13.7109375" style="47" hidden="1" customWidth="1"/>
    <col min="18" max="18" width="12" style="44" hidden="1" customWidth="1"/>
    <col min="19" max="19" width="13.140625" style="48" hidden="1" customWidth="1"/>
    <col min="20" max="20" width="13.28515625" style="49" hidden="1" customWidth="1"/>
    <col min="21" max="21" width="17" style="43" customWidth="1"/>
    <col min="22" max="22" width="10.7109375" style="47" hidden="1" customWidth="1"/>
    <col min="23" max="23" width="13.85546875" style="50" hidden="1" customWidth="1"/>
    <col min="24" max="24" width="15.5703125" style="51" hidden="1" customWidth="1"/>
    <col min="25" max="25" width="12.85546875" style="52" hidden="1" customWidth="1"/>
    <col min="26" max="26" width="15.5703125" style="52" hidden="1" customWidth="1"/>
    <col min="27" max="27" width="24.7109375" style="53" hidden="1" customWidth="1"/>
    <col min="28" max="28" width="6.42578125" style="2" hidden="1" customWidth="1"/>
    <col min="29" max="29" width="18.85546875" style="54" hidden="1" customWidth="1"/>
    <col min="30" max="30" width="19" style="2" customWidth="1"/>
    <col min="31" max="16384" width="9.140625" style="2"/>
  </cols>
  <sheetData>
    <row r="1" spans="1:31" x14ac:dyDescent="0.3">
      <c r="A1" s="57" t="s">
        <v>0</v>
      </c>
      <c r="B1" s="57"/>
      <c r="C1" s="57"/>
      <c r="D1" s="57"/>
      <c r="E1" s="57"/>
      <c r="F1" s="57"/>
      <c r="G1" s="58" t="s">
        <v>1</v>
      </c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1"/>
    </row>
    <row r="2" spans="1:31" x14ac:dyDescent="0.3">
      <c r="A2" s="57" t="s">
        <v>2</v>
      </c>
      <c r="B2" s="57"/>
      <c r="C2" s="57"/>
      <c r="D2" s="57"/>
      <c r="E2" s="57"/>
      <c r="F2" s="57"/>
      <c r="G2" s="59" t="s">
        <v>3</v>
      </c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3"/>
    </row>
    <row r="3" spans="1:31" x14ac:dyDescent="0.3">
      <c r="A3" s="57" t="s">
        <v>4</v>
      </c>
      <c r="B3" s="57"/>
      <c r="C3" s="57"/>
      <c r="D3" s="57"/>
      <c r="E3" s="57"/>
      <c r="F3" s="57"/>
      <c r="G3" s="4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6"/>
      <c r="V3" s="6"/>
      <c r="W3" s="5"/>
      <c r="X3" s="5"/>
      <c r="Y3" s="5"/>
      <c r="Z3" s="5"/>
      <c r="AA3" s="5"/>
      <c r="AB3" s="5"/>
      <c r="AC3" s="5"/>
      <c r="AD3" s="5"/>
      <c r="AE3" s="5"/>
    </row>
    <row r="4" spans="1:31" ht="62.25" customHeight="1" x14ac:dyDescent="0.3">
      <c r="A4" s="60" t="s">
        <v>5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7"/>
    </row>
    <row r="6" spans="1:31" s="22" customFormat="1" ht="66" customHeight="1" x14ac:dyDescent="0.2">
      <c r="A6" s="8" t="s">
        <v>6</v>
      </c>
      <c r="B6" s="9" t="s">
        <v>7</v>
      </c>
      <c r="C6" s="8" t="s">
        <v>8</v>
      </c>
      <c r="D6" s="10" t="s">
        <v>9</v>
      </c>
      <c r="E6" s="11"/>
      <c r="F6" s="10" t="s">
        <v>9</v>
      </c>
      <c r="G6" s="8" t="s">
        <v>10</v>
      </c>
      <c r="H6" s="12" t="s">
        <v>11</v>
      </c>
      <c r="I6" s="13" t="s">
        <v>12</v>
      </c>
      <c r="J6" s="14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3" t="s">
        <v>18</v>
      </c>
      <c r="P6" s="13" t="s">
        <v>19</v>
      </c>
      <c r="Q6" s="15" t="s">
        <v>20</v>
      </c>
      <c r="R6" s="13" t="s">
        <v>21</v>
      </c>
      <c r="S6" s="16" t="s">
        <v>22</v>
      </c>
      <c r="T6" s="17" t="s">
        <v>23</v>
      </c>
      <c r="U6" s="12" t="s">
        <v>24</v>
      </c>
      <c r="V6" s="15" t="s">
        <v>25</v>
      </c>
      <c r="W6" s="18" t="s">
        <v>26</v>
      </c>
      <c r="X6" s="19" t="s">
        <v>27</v>
      </c>
      <c r="Y6" s="20" t="s">
        <v>28</v>
      </c>
      <c r="Z6" s="21" t="s">
        <v>29</v>
      </c>
      <c r="AA6" s="8" t="s">
        <v>30</v>
      </c>
      <c r="AB6" s="8" t="s">
        <v>31</v>
      </c>
      <c r="AC6" s="8" t="s">
        <v>32</v>
      </c>
      <c r="AD6" s="8" t="s">
        <v>30</v>
      </c>
    </row>
    <row r="7" spans="1:31" x14ac:dyDescent="0.3">
      <c r="A7" s="23">
        <v>1</v>
      </c>
      <c r="B7" s="24" t="s">
        <v>33</v>
      </c>
      <c r="C7" s="25" t="s">
        <v>35</v>
      </c>
      <c r="D7" s="26"/>
      <c r="E7" s="27"/>
      <c r="F7" s="27" t="s">
        <v>36</v>
      </c>
      <c r="G7" s="23" t="s">
        <v>37</v>
      </c>
      <c r="H7" s="28">
        <v>5094000</v>
      </c>
      <c r="I7" s="29">
        <f>H7*J7</f>
        <v>1528200</v>
      </c>
      <c r="J7" s="30">
        <f t="shared" ref="J7:J47" si="0">IF(V7&lt;15,50%,IF(V7&lt;31,30%,0%))</f>
        <v>0.3</v>
      </c>
      <c r="K7" s="28"/>
      <c r="L7" s="28">
        <v>563220</v>
      </c>
      <c r="M7" s="28"/>
      <c r="N7" s="28"/>
      <c r="O7" s="29">
        <f t="shared" ref="O7:O33" si="1">SUM(K7:N7)</f>
        <v>563220</v>
      </c>
      <c r="P7" s="31"/>
      <c r="Q7" s="32"/>
      <c r="R7" s="29"/>
      <c r="S7" s="33">
        <f t="shared" ref="S7:S38" si="2">I7+O7+R7</f>
        <v>2091420</v>
      </c>
      <c r="T7" s="34" t="s">
        <v>38</v>
      </c>
      <c r="U7" s="35" t="s">
        <v>39</v>
      </c>
      <c r="V7" s="32">
        <f>(VALUE(MID(U7,4,2))-VALUE(MID(T7,4,2)))*30+VALUE(LEFT(U7,2)-LEFT(T7,2))+1</f>
        <v>23</v>
      </c>
      <c r="W7" s="36"/>
      <c r="X7" s="37"/>
      <c r="Y7" s="38"/>
      <c r="Z7" s="38"/>
      <c r="AA7" s="39" t="s">
        <v>40</v>
      </c>
      <c r="AB7" s="28">
        <v>124</v>
      </c>
      <c r="AC7" s="28" t="str">
        <f t="shared" ref="AC7:AC38" si="3">IF(B7="HP","Rút Học phí",IF(B7="BHYT","Rút BHYT",IF(B7="KTX","Rút tiền Ký túc xá","Chuyển học phí")))</f>
        <v>Rút Học phí</v>
      </c>
      <c r="AD7" s="28"/>
    </row>
    <row r="8" spans="1:31" x14ac:dyDescent="0.3">
      <c r="A8" s="23">
        <v>2</v>
      </c>
      <c r="B8" s="24" t="s">
        <v>33</v>
      </c>
      <c r="C8" s="25" t="s">
        <v>41</v>
      </c>
      <c r="D8" s="26"/>
      <c r="E8" s="27"/>
      <c r="F8" s="27" t="s">
        <v>42</v>
      </c>
      <c r="G8" s="23" t="s">
        <v>43</v>
      </c>
      <c r="H8" s="28">
        <v>5094000</v>
      </c>
      <c r="I8" s="29">
        <f>H8*J8</f>
        <v>2547000</v>
      </c>
      <c r="J8" s="30">
        <f t="shared" si="0"/>
        <v>0.5</v>
      </c>
      <c r="K8" s="28"/>
      <c r="L8" s="28">
        <v>0</v>
      </c>
      <c r="M8" s="28"/>
      <c r="N8" s="28"/>
      <c r="O8" s="29">
        <f t="shared" si="1"/>
        <v>0</v>
      </c>
      <c r="P8" s="31"/>
      <c r="Q8" s="32"/>
      <c r="R8" s="29"/>
      <c r="S8" s="33">
        <f t="shared" si="2"/>
        <v>2547000</v>
      </c>
      <c r="T8" s="34" t="s">
        <v>44</v>
      </c>
      <c r="U8" s="35" t="s">
        <v>45</v>
      </c>
      <c r="V8" s="32">
        <f>(VALUE(MID(U8,4,2))-VALUE(MID(T8,4,2)))*31+VALUE(LEFT(U8,2)-LEFT(T8,2))+1</f>
        <v>10</v>
      </c>
      <c r="W8" s="36"/>
      <c r="X8" s="37"/>
      <c r="Y8" s="38"/>
      <c r="Z8" s="38"/>
      <c r="AA8" s="39"/>
      <c r="AB8" s="28">
        <v>107</v>
      </c>
      <c r="AC8" s="28" t="str">
        <f t="shared" si="3"/>
        <v>Rút Học phí</v>
      </c>
      <c r="AD8" s="28"/>
    </row>
    <row r="9" spans="1:31" x14ac:dyDescent="0.3">
      <c r="A9" s="23">
        <v>3</v>
      </c>
      <c r="B9" s="24" t="s">
        <v>33</v>
      </c>
      <c r="C9" s="25" t="s">
        <v>46</v>
      </c>
      <c r="D9" s="26"/>
      <c r="E9" s="27"/>
      <c r="F9" s="27" t="s">
        <v>47</v>
      </c>
      <c r="G9" s="23" t="s">
        <v>48</v>
      </c>
      <c r="H9" s="28">
        <v>5094000</v>
      </c>
      <c r="I9" s="29">
        <f>H9*J9</f>
        <v>2547000</v>
      </c>
      <c r="J9" s="30">
        <f t="shared" si="0"/>
        <v>0.5</v>
      </c>
      <c r="K9" s="28"/>
      <c r="L9" s="28">
        <v>563220</v>
      </c>
      <c r="M9" s="28"/>
      <c r="N9" s="28"/>
      <c r="O9" s="29">
        <f t="shared" si="1"/>
        <v>563220</v>
      </c>
      <c r="P9" s="31"/>
      <c r="Q9" s="32"/>
      <c r="R9" s="29"/>
      <c r="S9" s="33">
        <f t="shared" si="2"/>
        <v>3110220</v>
      </c>
      <c r="T9" s="34" t="s">
        <v>49</v>
      </c>
      <c r="U9" s="35" t="s">
        <v>50</v>
      </c>
      <c r="V9" s="32">
        <f>(VALUE(MID(U9,4,2))-VALUE(MID(T9,4,2)))*30+VALUE(LEFT(U9,2)-LEFT(T9,2))+1</f>
        <v>3</v>
      </c>
      <c r="W9" s="36"/>
      <c r="X9" s="37"/>
      <c r="Y9" s="38"/>
      <c r="Z9" s="38"/>
      <c r="AA9" s="39" t="s">
        <v>40</v>
      </c>
      <c r="AB9" s="28">
        <v>108</v>
      </c>
      <c r="AC9" s="28" t="str">
        <f t="shared" si="3"/>
        <v>Rút Học phí</v>
      </c>
      <c r="AD9" s="28"/>
    </row>
    <row r="10" spans="1:31" x14ac:dyDescent="0.3">
      <c r="A10" s="23">
        <v>4</v>
      </c>
      <c r="B10" s="24" t="s">
        <v>33</v>
      </c>
      <c r="C10" s="25" t="s">
        <v>51</v>
      </c>
      <c r="D10" s="26"/>
      <c r="E10" s="27"/>
      <c r="F10" s="27" t="s">
        <v>52</v>
      </c>
      <c r="G10" s="23" t="s">
        <v>53</v>
      </c>
      <c r="H10" s="28">
        <v>5094000</v>
      </c>
      <c r="I10" s="29"/>
      <c r="J10" s="30">
        <f t="shared" si="0"/>
        <v>0.5</v>
      </c>
      <c r="K10" s="28"/>
      <c r="L10" s="28">
        <v>563220</v>
      </c>
      <c r="M10" s="28"/>
      <c r="N10" s="28"/>
      <c r="O10" s="29">
        <f t="shared" si="1"/>
        <v>563220</v>
      </c>
      <c r="P10" s="31"/>
      <c r="Q10" s="32"/>
      <c r="R10" s="29"/>
      <c r="S10" s="33">
        <f t="shared" si="2"/>
        <v>563220</v>
      </c>
      <c r="T10" s="34" t="s">
        <v>54</v>
      </c>
      <c r="U10" s="35" t="s">
        <v>55</v>
      </c>
      <c r="V10" s="32">
        <f>(VALUE(MID(U10,4,2))-VALUE(MID(T10,4,2)))*30+VALUE(LEFT(U10,2)-LEFT(T10,2))+1</f>
        <v>3</v>
      </c>
      <c r="W10" s="36"/>
      <c r="X10" s="37"/>
      <c r="Y10" s="38"/>
      <c r="Z10" s="38"/>
      <c r="AA10" s="39"/>
      <c r="AB10" s="28">
        <v>156</v>
      </c>
      <c r="AC10" s="28" t="str">
        <f t="shared" si="3"/>
        <v>Rút Học phí</v>
      </c>
      <c r="AD10" s="28"/>
    </row>
    <row r="11" spans="1:31" x14ac:dyDescent="0.3">
      <c r="A11" s="23">
        <v>5</v>
      </c>
      <c r="B11" s="24" t="s">
        <v>33</v>
      </c>
      <c r="C11" s="25" t="s">
        <v>56</v>
      </c>
      <c r="D11" s="26"/>
      <c r="E11" s="27"/>
      <c r="F11" s="27" t="s">
        <v>57</v>
      </c>
      <c r="G11" s="23" t="s">
        <v>58</v>
      </c>
      <c r="H11" s="28">
        <v>5094000</v>
      </c>
      <c r="I11" s="29">
        <f t="shared" ref="I11:I67" si="4">H11*J11</f>
        <v>2547000</v>
      </c>
      <c r="J11" s="30">
        <f t="shared" si="0"/>
        <v>0.5</v>
      </c>
      <c r="K11" s="28"/>
      <c r="L11" s="28">
        <v>563220</v>
      </c>
      <c r="M11" s="28"/>
      <c r="N11" s="28"/>
      <c r="O11" s="29">
        <f t="shared" si="1"/>
        <v>563220</v>
      </c>
      <c r="P11" s="31"/>
      <c r="Q11" s="32"/>
      <c r="R11" s="29"/>
      <c r="S11" s="33">
        <f t="shared" si="2"/>
        <v>3110220</v>
      </c>
      <c r="T11" s="34" t="s">
        <v>59</v>
      </c>
      <c r="U11" s="35" t="s">
        <v>60</v>
      </c>
      <c r="V11" s="32">
        <f>(VALUE(MID(U11,4,2))-VALUE(MID(T11,4,2)))*30+VALUE(LEFT(U11,2)-LEFT(T11,2))+1</f>
        <v>7</v>
      </c>
      <c r="W11" s="36"/>
      <c r="X11" s="37"/>
      <c r="Y11" s="38"/>
      <c r="Z11" s="38"/>
      <c r="AA11" s="39" t="s">
        <v>40</v>
      </c>
      <c r="AB11" s="28">
        <v>127</v>
      </c>
      <c r="AC11" s="28" t="str">
        <f t="shared" si="3"/>
        <v>Rút Học phí</v>
      </c>
      <c r="AD11" s="28"/>
    </row>
    <row r="12" spans="1:31" x14ac:dyDescent="0.3">
      <c r="A12" s="23">
        <v>6</v>
      </c>
      <c r="B12" s="24" t="s">
        <v>33</v>
      </c>
      <c r="C12" s="25" t="s">
        <v>61</v>
      </c>
      <c r="D12" s="26"/>
      <c r="E12" s="27"/>
      <c r="F12" s="27" t="s">
        <v>62</v>
      </c>
      <c r="G12" s="23" t="s">
        <v>63</v>
      </c>
      <c r="H12" s="28">
        <v>5094000</v>
      </c>
      <c r="I12" s="29">
        <f t="shared" si="4"/>
        <v>2547000</v>
      </c>
      <c r="J12" s="30">
        <f t="shared" si="0"/>
        <v>0.5</v>
      </c>
      <c r="K12" s="28"/>
      <c r="L12" s="28">
        <v>563220</v>
      </c>
      <c r="M12" s="28"/>
      <c r="N12" s="28"/>
      <c r="O12" s="29">
        <f t="shared" si="1"/>
        <v>563220</v>
      </c>
      <c r="P12" s="31"/>
      <c r="Q12" s="32">
        <v>1750000</v>
      </c>
      <c r="R12" s="29">
        <f>Q12*J12</f>
        <v>875000</v>
      </c>
      <c r="S12" s="33">
        <f t="shared" si="2"/>
        <v>3985220</v>
      </c>
      <c r="T12" s="34" t="s">
        <v>64</v>
      </c>
      <c r="U12" s="35" t="s">
        <v>65</v>
      </c>
      <c r="V12" s="32">
        <f>(VALUE(MID(U12,4,2))-VALUE(MID(T12,4,2)))*30+VALUE(LEFT(U12,2)-LEFT(T12,2))+1</f>
        <v>14</v>
      </c>
      <c r="W12" s="36"/>
      <c r="X12" s="37"/>
      <c r="Y12" s="38"/>
      <c r="Z12" s="38"/>
      <c r="AA12" s="39" t="s">
        <v>40</v>
      </c>
      <c r="AB12" s="28">
        <v>130</v>
      </c>
      <c r="AC12" s="28" t="str">
        <f t="shared" si="3"/>
        <v>Rút Học phí</v>
      </c>
      <c r="AD12" s="28"/>
    </row>
    <row r="13" spans="1:31" x14ac:dyDescent="0.3">
      <c r="A13" s="23">
        <v>7</v>
      </c>
      <c r="B13" s="24" t="s">
        <v>33</v>
      </c>
      <c r="C13" s="25" t="s">
        <v>66</v>
      </c>
      <c r="D13" s="26"/>
      <c r="E13" s="27"/>
      <c r="F13" s="27" t="s">
        <v>67</v>
      </c>
      <c r="G13" s="23" t="s">
        <v>63</v>
      </c>
      <c r="H13" s="28">
        <v>5094000</v>
      </c>
      <c r="I13" s="29">
        <f t="shared" si="4"/>
        <v>1528200</v>
      </c>
      <c r="J13" s="30">
        <f t="shared" si="0"/>
        <v>0.3</v>
      </c>
      <c r="K13" s="28"/>
      <c r="L13" s="28">
        <v>563220</v>
      </c>
      <c r="M13" s="28"/>
      <c r="N13" s="28"/>
      <c r="O13" s="29">
        <f t="shared" si="1"/>
        <v>563220</v>
      </c>
      <c r="P13" s="31"/>
      <c r="Q13" s="32">
        <v>1750000</v>
      </c>
      <c r="R13" s="29">
        <f>Q13*J13</f>
        <v>525000</v>
      </c>
      <c r="S13" s="33">
        <f t="shared" si="2"/>
        <v>2616420</v>
      </c>
      <c r="T13" s="34" t="s">
        <v>49</v>
      </c>
      <c r="U13" s="35" t="s">
        <v>68</v>
      </c>
      <c r="V13" s="32">
        <f>(VALUE(MID(U13,4,2))-VALUE(MID(T13,4,2)))*31+VALUE(LEFT(U13,2)-LEFT(T13,2))+1</f>
        <v>22</v>
      </c>
      <c r="W13" s="36"/>
      <c r="X13" s="37"/>
      <c r="Y13" s="38"/>
      <c r="Z13" s="38"/>
      <c r="AA13" s="39" t="s">
        <v>69</v>
      </c>
      <c r="AB13" s="28">
        <v>133</v>
      </c>
      <c r="AC13" s="28" t="str">
        <f t="shared" si="3"/>
        <v>Rút Học phí</v>
      </c>
      <c r="AD13" s="28"/>
    </row>
    <row r="14" spans="1:31" x14ac:dyDescent="0.3">
      <c r="A14" s="23">
        <v>8</v>
      </c>
      <c r="B14" s="24" t="s">
        <v>33</v>
      </c>
      <c r="C14" s="25" t="s">
        <v>70</v>
      </c>
      <c r="D14" s="26"/>
      <c r="E14" s="27"/>
      <c r="F14" s="27" t="s">
        <v>71</v>
      </c>
      <c r="G14" s="23" t="s">
        <v>72</v>
      </c>
      <c r="H14" s="28">
        <v>5094000</v>
      </c>
      <c r="I14" s="29">
        <f t="shared" si="4"/>
        <v>0</v>
      </c>
      <c r="J14" s="30">
        <f t="shared" si="0"/>
        <v>0</v>
      </c>
      <c r="K14" s="28"/>
      <c r="L14" s="28">
        <v>563220</v>
      </c>
      <c r="M14" s="28"/>
      <c r="N14" s="28"/>
      <c r="O14" s="29">
        <f t="shared" si="1"/>
        <v>563220</v>
      </c>
      <c r="P14" s="31"/>
      <c r="Q14" s="32"/>
      <c r="R14" s="29"/>
      <c r="S14" s="33">
        <f t="shared" si="2"/>
        <v>563220</v>
      </c>
      <c r="T14" s="34" t="s">
        <v>73</v>
      </c>
      <c r="U14" s="35" t="s">
        <v>45</v>
      </c>
      <c r="V14" s="32">
        <f>(VALUE(MID(U14,4,2))-VALUE(MID(T14,4,2)))*31+VALUE(LEFT(U14,2)-LEFT(T14,2))+1</f>
        <v>89</v>
      </c>
      <c r="W14" s="36"/>
      <c r="X14" s="37"/>
      <c r="Y14" s="38"/>
      <c r="Z14" s="38"/>
      <c r="AA14" s="39" t="s">
        <v>40</v>
      </c>
      <c r="AB14" s="28">
        <v>105</v>
      </c>
      <c r="AC14" s="28" t="str">
        <f t="shared" si="3"/>
        <v>Rút Học phí</v>
      </c>
      <c r="AD14" s="28"/>
    </row>
    <row r="15" spans="1:31" x14ac:dyDescent="0.3">
      <c r="A15" s="23">
        <v>9</v>
      </c>
      <c r="B15" s="24" t="s">
        <v>33</v>
      </c>
      <c r="C15" s="25" t="s">
        <v>74</v>
      </c>
      <c r="D15" s="26"/>
      <c r="E15" s="27"/>
      <c r="F15" s="27" t="s">
        <v>75</v>
      </c>
      <c r="G15" s="23" t="s">
        <v>72</v>
      </c>
      <c r="H15" s="28">
        <v>5094000</v>
      </c>
      <c r="I15" s="29">
        <f t="shared" si="4"/>
        <v>1528200</v>
      </c>
      <c r="J15" s="30">
        <f t="shared" si="0"/>
        <v>0.3</v>
      </c>
      <c r="K15" s="28"/>
      <c r="L15" s="28">
        <v>563220</v>
      </c>
      <c r="M15" s="28"/>
      <c r="N15" s="28"/>
      <c r="O15" s="29">
        <f t="shared" si="1"/>
        <v>563220</v>
      </c>
      <c r="P15" s="31"/>
      <c r="Q15" s="32"/>
      <c r="R15" s="29"/>
      <c r="S15" s="33">
        <f t="shared" si="2"/>
        <v>2091420</v>
      </c>
      <c r="T15" s="34" t="s">
        <v>76</v>
      </c>
      <c r="U15" s="35" t="s">
        <v>77</v>
      </c>
      <c r="V15" s="32">
        <f>(VALUE(MID(U15,4,2))-VALUE(MID(T15,4,2)))*31+VALUE(LEFT(U15,2)-LEFT(T15,2))+1</f>
        <v>18</v>
      </c>
      <c r="W15" s="36"/>
      <c r="X15" s="37"/>
      <c r="Y15" s="38"/>
      <c r="Z15" s="38"/>
      <c r="AA15" s="39" t="s">
        <v>40</v>
      </c>
      <c r="AB15" s="28">
        <v>112</v>
      </c>
      <c r="AC15" s="28" t="str">
        <f t="shared" si="3"/>
        <v>Rút Học phí</v>
      </c>
      <c r="AD15" s="28"/>
    </row>
    <row r="16" spans="1:31" x14ac:dyDescent="0.3">
      <c r="A16" s="23">
        <v>10</v>
      </c>
      <c r="B16" s="24" t="s">
        <v>33</v>
      </c>
      <c r="C16" s="25" t="s">
        <v>78</v>
      </c>
      <c r="D16" s="26"/>
      <c r="E16" s="27"/>
      <c r="F16" s="27" t="s">
        <v>79</v>
      </c>
      <c r="G16" s="23" t="s">
        <v>80</v>
      </c>
      <c r="H16" s="28">
        <v>5094000</v>
      </c>
      <c r="I16" s="29">
        <f t="shared" si="4"/>
        <v>2547000</v>
      </c>
      <c r="J16" s="30">
        <f t="shared" si="0"/>
        <v>0.5</v>
      </c>
      <c r="K16" s="28"/>
      <c r="L16" s="28">
        <v>563220</v>
      </c>
      <c r="M16" s="28"/>
      <c r="N16" s="28"/>
      <c r="O16" s="29">
        <f t="shared" si="1"/>
        <v>563220</v>
      </c>
      <c r="P16" s="31"/>
      <c r="Q16" s="32"/>
      <c r="R16" s="29"/>
      <c r="S16" s="33">
        <f t="shared" si="2"/>
        <v>3110220</v>
      </c>
      <c r="T16" s="34" t="s">
        <v>81</v>
      </c>
      <c r="U16" s="35" t="s">
        <v>82</v>
      </c>
      <c r="V16" s="32">
        <f>(VALUE(MID(U16,4,2))-VALUE(MID(T16,4,2)))*30+VALUE(LEFT(U16,2)-LEFT(T16,2))+1</f>
        <v>6</v>
      </c>
      <c r="W16" s="36"/>
      <c r="X16" s="37"/>
      <c r="Y16" s="38"/>
      <c r="Z16" s="38"/>
      <c r="AA16" s="39"/>
      <c r="AB16" s="28">
        <v>162</v>
      </c>
      <c r="AC16" s="28" t="str">
        <f t="shared" si="3"/>
        <v>Rút Học phí</v>
      </c>
      <c r="AD16" s="28"/>
    </row>
    <row r="17" spans="1:30" x14ac:dyDescent="0.3">
      <c r="A17" s="23">
        <v>11</v>
      </c>
      <c r="B17" s="24" t="s">
        <v>33</v>
      </c>
      <c r="C17" s="25" t="s">
        <v>83</v>
      </c>
      <c r="D17" s="26"/>
      <c r="E17" s="27"/>
      <c r="F17" s="27" t="s">
        <v>84</v>
      </c>
      <c r="G17" s="23" t="s">
        <v>85</v>
      </c>
      <c r="H17" s="28">
        <v>5094000</v>
      </c>
      <c r="I17" s="29">
        <f t="shared" si="4"/>
        <v>1528200</v>
      </c>
      <c r="J17" s="30">
        <f t="shared" si="0"/>
        <v>0.3</v>
      </c>
      <c r="K17" s="28"/>
      <c r="L17" s="28">
        <v>563220</v>
      </c>
      <c r="M17" s="28"/>
      <c r="N17" s="28"/>
      <c r="O17" s="29">
        <f t="shared" si="1"/>
        <v>563220</v>
      </c>
      <c r="P17" s="31"/>
      <c r="Q17" s="32"/>
      <c r="R17" s="29"/>
      <c r="S17" s="33">
        <f t="shared" si="2"/>
        <v>2091420</v>
      </c>
      <c r="T17" s="34" t="s">
        <v>86</v>
      </c>
      <c r="U17" s="35" t="s">
        <v>64</v>
      </c>
      <c r="V17" s="32">
        <f>(VALUE(MID(U17,4,2))-VALUE(MID(T17,4,2)))*31+VALUE(LEFT(U17,2)-LEFT(T17,2))+1</f>
        <v>25</v>
      </c>
      <c r="W17" s="36"/>
      <c r="X17" s="37"/>
      <c r="Y17" s="38"/>
      <c r="Z17" s="38"/>
      <c r="AA17" s="39" t="s">
        <v>40</v>
      </c>
      <c r="AB17" s="28">
        <v>110</v>
      </c>
      <c r="AC17" s="28" t="str">
        <f t="shared" si="3"/>
        <v>Rút Học phí</v>
      </c>
      <c r="AD17" s="28"/>
    </row>
    <row r="18" spans="1:30" x14ac:dyDescent="0.3">
      <c r="A18" s="23">
        <v>12</v>
      </c>
      <c r="B18" s="24" t="s">
        <v>33</v>
      </c>
      <c r="C18" s="25" t="s">
        <v>87</v>
      </c>
      <c r="D18" s="26"/>
      <c r="E18" s="27"/>
      <c r="F18" s="27" t="s">
        <v>88</v>
      </c>
      <c r="G18" s="23" t="s">
        <v>85</v>
      </c>
      <c r="H18" s="28">
        <v>5094000</v>
      </c>
      <c r="I18" s="29">
        <f t="shared" si="4"/>
        <v>0</v>
      </c>
      <c r="J18" s="30">
        <f t="shared" si="0"/>
        <v>0</v>
      </c>
      <c r="K18" s="28"/>
      <c r="L18" s="28">
        <v>563220</v>
      </c>
      <c r="M18" s="28"/>
      <c r="N18" s="28"/>
      <c r="O18" s="29">
        <f t="shared" si="1"/>
        <v>563220</v>
      </c>
      <c r="P18" s="31"/>
      <c r="Q18" s="32"/>
      <c r="R18" s="29"/>
      <c r="S18" s="33">
        <f t="shared" si="2"/>
        <v>563220</v>
      </c>
      <c r="T18" s="34" t="s">
        <v>86</v>
      </c>
      <c r="U18" s="35" t="s">
        <v>89</v>
      </c>
      <c r="V18" s="32">
        <f>(VALUE(MID(U18,4,2))-VALUE(MID(T18,4,2)))*31+VALUE(LEFT(U18,2)-LEFT(T18,2))+1</f>
        <v>31</v>
      </c>
      <c r="W18" s="36"/>
      <c r="X18" s="37"/>
      <c r="Y18" s="38"/>
      <c r="Z18" s="38"/>
      <c r="AA18" s="39" t="s">
        <v>40</v>
      </c>
      <c r="AB18" s="28">
        <v>123</v>
      </c>
      <c r="AC18" s="28" t="str">
        <f t="shared" si="3"/>
        <v>Rút Học phí</v>
      </c>
      <c r="AD18" s="28"/>
    </row>
    <row r="19" spans="1:30" x14ac:dyDescent="0.3">
      <c r="A19" s="23">
        <v>13</v>
      </c>
      <c r="B19" s="24" t="s">
        <v>33</v>
      </c>
      <c r="C19" s="25" t="s">
        <v>90</v>
      </c>
      <c r="D19" s="26"/>
      <c r="E19" s="27"/>
      <c r="F19" s="27" t="s">
        <v>91</v>
      </c>
      <c r="G19" s="23" t="s">
        <v>92</v>
      </c>
      <c r="H19" s="28">
        <v>5094000</v>
      </c>
      <c r="I19" s="29">
        <f t="shared" si="4"/>
        <v>2547000</v>
      </c>
      <c r="J19" s="30">
        <f t="shared" si="0"/>
        <v>0.5</v>
      </c>
      <c r="K19" s="28"/>
      <c r="L19" s="28">
        <v>563220</v>
      </c>
      <c r="M19" s="28"/>
      <c r="N19" s="28"/>
      <c r="O19" s="29">
        <f t="shared" si="1"/>
        <v>563220</v>
      </c>
      <c r="P19" s="31"/>
      <c r="Q19" s="32"/>
      <c r="R19" s="29"/>
      <c r="S19" s="33">
        <f t="shared" si="2"/>
        <v>3110220</v>
      </c>
      <c r="T19" s="34" t="s">
        <v>93</v>
      </c>
      <c r="U19" s="35" t="s">
        <v>49</v>
      </c>
      <c r="V19" s="32">
        <f t="shared" ref="V19:V27" si="5">(VALUE(MID(U19,4,2))-VALUE(MID(T19,4,2)))*30+VALUE(LEFT(U19,2)-LEFT(T19,2))+1</f>
        <v>13</v>
      </c>
      <c r="W19" s="36"/>
      <c r="X19" s="37"/>
      <c r="Y19" s="38"/>
      <c r="Z19" s="38"/>
      <c r="AA19" s="39"/>
      <c r="AB19" s="28">
        <v>100</v>
      </c>
      <c r="AC19" s="28" t="str">
        <f t="shared" si="3"/>
        <v>Rút Học phí</v>
      </c>
      <c r="AD19" s="28"/>
    </row>
    <row r="20" spans="1:30" x14ac:dyDescent="0.3">
      <c r="A20" s="23">
        <v>14</v>
      </c>
      <c r="B20" s="24" t="s">
        <v>33</v>
      </c>
      <c r="C20" s="25" t="s">
        <v>94</v>
      </c>
      <c r="D20" s="26"/>
      <c r="E20" s="27"/>
      <c r="F20" s="27" t="s">
        <v>95</v>
      </c>
      <c r="G20" s="23" t="s">
        <v>96</v>
      </c>
      <c r="H20" s="28">
        <v>5094000</v>
      </c>
      <c r="I20" s="29">
        <f t="shared" si="4"/>
        <v>2547000</v>
      </c>
      <c r="J20" s="30">
        <f t="shared" si="0"/>
        <v>0.5</v>
      </c>
      <c r="K20" s="28"/>
      <c r="L20" s="28">
        <v>563220</v>
      </c>
      <c r="M20" s="28"/>
      <c r="N20" s="28"/>
      <c r="O20" s="29">
        <f t="shared" si="1"/>
        <v>563220</v>
      </c>
      <c r="P20" s="31"/>
      <c r="Q20" s="32"/>
      <c r="R20" s="29"/>
      <c r="S20" s="33">
        <f t="shared" si="2"/>
        <v>3110220</v>
      </c>
      <c r="T20" s="34" t="s">
        <v>77</v>
      </c>
      <c r="U20" s="35" t="s">
        <v>50</v>
      </c>
      <c r="V20" s="32">
        <f t="shared" si="5"/>
        <v>11</v>
      </c>
      <c r="W20" s="36"/>
      <c r="X20" s="37"/>
      <c r="Y20" s="38"/>
      <c r="Z20" s="38"/>
      <c r="AA20" s="39" t="s">
        <v>40</v>
      </c>
      <c r="AB20" s="28">
        <v>109</v>
      </c>
      <c r="AC20" s="28" t="str">
        <f t="shared" si="3"/>
        <v>Rút Học phí</v>
      </c>
      <c r="AD20" s="28"/>
    </row>
    <row r="21" spans="1:30" x14ac:dyDescent="0.3">
      <c r="A21" s="23">
        <v>15</v>
      </c>
      <c r="B21" s="24" t="s">
        <v>33</v>
      </c>
      <c r="C21" s="25" t="s">
        <v>97</v>
      </c>
      <c r="D21" s="26"/>
      <c r="E21" s="27"/>
      <c r="F21" s="27" t="s">
        <v>98</v>
      </c>
      <c r="G21" s="23" t="s">
        <v>96</v>
      </c>
      <c r="H21" s="28">
        <v>5094000</v>
      </c>
      <c r="I21" s="29">
        <f t="shared" si="4"/>
        <v>2547000</v>
      </c>
      <c r="J21" s="30">
        <f t="shared" si="0"/>
        <v>0.5</v>
      </c>
      <c r="K21" s="28"/>
      <c r="L21" s="28">
        <v>563220</v>
      </c>
      <c r="M21" s="28"/>
      <c r="N21" s="28"/>
      <c r="O21" s="29">
        <f t="shared" si="1"/>
        <v>563220</v>
      </c>
      <c r="P21" s="31"/>
      <c r="Q21" s="32">
        <v>1750000</v>
      </c>
      <c r="R21" s="29">
        <f>Q21*J21</f>
        <v>875000</v>
      </c>
      <c r="S21" s="33">
        <f t="shared" si="2"/>
        <v>3985220</v>
      </c>
      <c r="T21" s="34" t="s">
        <v>77</v>
      </c>
      <c r="U21" s="35" t="s">
        <v>77</v>
      </c>
      <c r="V21" s="32">
        <f t="shared" si="5"/>
        <v>1</v>
      </c>
      <c r="W21" s="36"/>
      <c r="X21" s="37"/>
      <c r="Y21" s="38"/>
      <c r="Z21" s="38"/>
      <c r="AA21" s="39" t="s">
        <v>40</v>
      </c>
      <c r="AB21" s="28">
        <v>117</v>
      </c>
      <c r="AC21" s="28" t="str">
        <f t="shared" si="3"/>
        <v>Rút Học phí</v>
      </c>
      <c r="AD21" s="28"/>
    </row>
    <row r="22" spans="1:30" x14ac:dyDescent="0.3">
      <c r="A22" s="23">
        <v>16</v>
      </c>
      <c r="B22" s="24" t="s">
        <v>33</v>
      </c>
      <c r="C22" s="25" t="s">
        <v>99</v>
      </c>
      <c r="D22" s="26"/>
      <c r="E22" s="27"/>
      <c r="F22" s="27" t="s">
        <v>100</v>
      </c>
      <c r="G22" s="23" t="s">
        <v>101</v>
      </c>
      <c r="H22" s="28">
        <v>5094000</v>
      </c>
      <c r="I22" s="29">
        <f t="shared" si="4"/>
        <v>1528200</v>
      </c>
      <c r="J22" s="30">
        <f t="shared" si="0"/>
        <v>0.3</v>
      </c>
      <c r="K22" s="28"/>
      <c r="L22" s="28">
        <v>563220</v>
      </c>
      <c r="M22" s="28"/>
      <c r="N22" s="28"/>
      <c r="O22" s="29">
        <f t="shared" si="1"/>
        <v>563220</v>
      </c>
      <c r="P22" s="31"/>
      <c r="Q22" s="32"/>
      <c r="R22" s="29"/>
      <c r="S22" s="33">
        <f t="shared" si="2"/>
        <v>2091420</v>
      </c>
      <c r="T22" s="34" t="s">
        <v>77</v>
      </c>
      <c r="U22" s="35" t="s">
        <v>39</v>
      </c>
      <c r="V22" s="32">
        <f t="shared" si="5"/>
        <v>24</v>
      </c>
      <c r="W22" s="36"/>
      <c r="X22" s="37"/>
      <c r="Y22" s="38"/>
      <c r="Z22" s="38"/>
      <c r="AA22" s="39" t="s">
        <v>40</v>
      </c>
      <c r="AB22" s="28">
        <v>131</v>
      </c>
      <c r="AC22" s="28" t="str">
        <f t="shared" si="3"/>
        <v>Rút Học phí</v>
      </c>
      <c r="AD22" s="28"/>
    </row>
    <row r="23" spans="1:30" x14ac:dyDescent="0.3">
      <c r="A23" s="23">
        <v>17</v>
      </c>
      <c r="B23" s="24" t="s">
        <v>33</v>
      </c>
      <c r="C23" s="25" t="s">
        <v>102</v>
      </c>
      <c r="D23" s="26"/>
      <c r="E23" s="27"/>
      <c r="F23" s="27" t="s">
        <v>103</v>
      </c>
      <c r="G23" s="23" t="s">
        <v>104</v>
      </c>
      <c r="H23" s="28">
        <v>5094000</v>
      </c>
      <c r="I23" s="29">
        <f t="shared" si="4"/>
        <v>2547000</v>
      </c>
      <c r="J23" s="30">
        <f t="shared" si="0"/>
        <v>0.5</v>
      </c>
      <c r="K23" s="28"/>
      <c r="L23" s="28">
        <v>563220</v>
      </c>
      <c r="M23" s="28"/>
      <c r="N23" s="28"/>
      <c r="O23" s="29">
        <f t="shared" si="1"/>
        <v>563220</v>
      </c>
      <c r="P23" s="31"/>
      <c r="Q23" s="32"/>
      <c r="R23" s="29"/>
      <c r="S23" s="33">
        <f t="shared" si="2"/>
        <v>3110220</v>
      </c>
      <c r="T23" s="34" t="s">
        <v>105</v>
      </c>
      <c r="U23" s="35" t="s">
        <v>106</v>
      </c>
      <c r="V23" s="32">
        <f t="shared" si="5"/>
        <v>2</v>
      </c>
      <c r="W23" s="36"/>
      <c r="X23" s="37"/>
      <c r="Y23" s="38"/>
      <c r="Z23" s="38"/>
      <c r="AA23" s="39" t="s">
        <v>40</v>
      </c>
      <c r="AB23" s="28">
        <v>118</v>
      </c>
      <c r="AC23" s="28" t="str">
        <f t="shared" si="3"/>
        <v>Rút Học phí</v>
      </c>
      <c r="AD23" s="28"/>
    </row>
    <row r="24" spans="1:30" x14ac:dyDescent="0.3">
      <c r="A24" s="23">
        <v>18</v>
      </c>
      <c r="B24" s="24" t="s">
        <v>33</v>
      </c>
      <c r="C24" s="25" t="s">
        <v>107</v>
      </c>
      <c r="D24" s="26"/>
      <c r="E24" s="27"/>
      <c r="F24" s="27" t="s">
        <v>108</v>
      </c>
      <c r="G24" s="23" t="s">
        <v>109</v>
      </c>
      <c r="H24" s="28">
        <v>5094000</v>
      </c>
      <c r="I24" s="29">
        <f t="shared" si="4"/>
        <v>2547000</v>
      </c>
      <c r="J24" s="30">
        <f t="shared" si="0"/>
        <v>0.5</v>
      </c>
      <c r="K24" s="28"/>
      <c r="L24" s="28">
        <v>0</v>
      </c>
      <c r="M24" s="28"/>
      <c r="N24" s="28"/>
      <c r="O24" s="29">
        <f t="shared" si="1"/>
        <v>0</v>
      </c>
      <c r="P24" s="31"/>
      <c r="Q24" s="32"/>
      <c r="R24" s="29"/>
      <c r="S24" s="33">
        <f t="shared" si="2"/>
        <v>2547000</v>
      </c>
      <c r="T24" s="34" t="s">
        <v>38</v>
      </c>
      <c r="U24" s="35" t="s">
        <v>106</v>
      </c>
      <c r="V24" s="32">
        <f t="shared" si="5"/>
        <v>3</v>
      </c>
      <c r="W24" s="36"/>
      <c r="X24" s="37"/>
      <c r="Y24" s="38"/>
      <c r="Z24" s="38"/>
      <c r="AA24" s="39" t="s">
        <v>40</v>
      </c>
      <c r="AB24" s="28">
        <v>115</v>
      </c>
      <c r="AC24" s="28" t="str">
        <f t="shared" si="3"/>
        <v>Rút Học phí</v>
      </c>
      <c r="AD24" s="28"/>
    </row>
    <row r="25" spans="1:30" x14ac:dyDescent="0.3">
      <c r="A25" s="23">
        <v>19</v>
      </c>
      <c r="B25" s="24" t="s">
        <v>33</v>
      </c>
      <c r="C25" s="25" t="s">
        <v>110</v>
      </c>
      <c r="D25" s="26"/>
      <c r="E25" s="27"/>
      <c r="F25" s="27" t="s">
        <v>111</v>
      </c>
      <c r="G25" s="23" t="s">
        <v>112</v>
      </c>
      <c r="H25" s="28">
        <v>5094000</v>
      </c>
      <c r="I25" s="29">
        <f t="shared" si="4"/>
        <v>2547000</v>
      </c>
      <c r="J25" s="30">
        <f t="shared" si="0"/>
        <v>0.5</v>
      </c>
      <c r="K25" s="28"/>
      <c r="L25" s="28">
        <v>563220</v>
      </c>
      <c r="M25" s="28"/>
      <c r="N25" s="28"/>
      <c r="O25" s="29">
        <f t="shared" si="1"/>
        <v>563220</v>
      </c>
      <c r="P25" s="31"/>
      <c r="Q25" s="32"/>
      <c r="R25" s="29"/>
      <c r="S25" s="33">
        <f t="shared" si="2"/>
        <v>3110220</v>
      </c>
      <c r="T25" s="34" t="s">
        <v>113</v>
      </c>
      <c r="U25" s="35" t="s">
        <v>59</v>
      </c>
      <c r="V25" s="32">
        <f t="shared" si="5"/>
        <v>6</v>
      </c>
      <c r="W25" s="36"/>
      <c r="X25" s="37"/>
      <c r="Y25" s="38"/>
      <c r="Z25" s="38"/>
      <c r="AA25" s="39"/>
      <c r="AB25" s="28">
        <v>106</v>
      </c>
      <c r="AC25" s="28" t="str">
        <f t="shared" si="3"/>
        <v>Rút Học phí</v>
      </c>
      <c r="AD25" s="28"/>
    </row>
    <row r="26" spans="1:30" x14ac:dyDescent="0.3">
      <c r="A26" s="23">
        <v>20</v>
      </c>
      <c r="B26" s="24" t="s">
        <v>33</v>
      </c>
      <c r="C26" s="25" t="s">
        <v>114</v>
      </c>
      <c r="D26" s="26"/>
      <c r="E26" s="27"/>
      <c r="F26" s="27" t="s">
        <v>115</v>
      </c>
      <c r="G26" s="23" t="s">
        <v>112</v>
      </c>
      <c r="H26" s="28">
        <v>5094000</v>
      </c>
      <c r="I26" s="29">
        <f t="shared" si="4"/>
        <v>1528200</v>
      </c>
      <c r="J26" s="30">
        <f t="shared" si="0"/>
        <v>0.3</v>
      </c>
      <c r="K26" s="28"/>
      <c r="L26" s="28">
        <v>563220</v>
      </c>
      <c r="M26" s="28"/>
      <c r="N26" s="28"/>
      <c r="O26" s="29">
        <f t="shared" si="1"/>
        <v>563220</v>
      </c>
      <c r="P26" s="31"/>
      <c r="Q26" s="32"/>
      <c r="R26" s="29"/>
      <c r="S26" s="33">
        <f t="shared" si="2"/>
        <v>2091420</v>
      </c>
      <c r="T26" s="34" t="s">
        <v>116</v>
      </c>
      <c r="U26" s="35" t="s">
        <v>60</v>
      </c>
      <c r="V26" s="32">
        <f t="shared" si="5"/>
        <v>17</v>
      </c>
      <c r="W26" s="36"/>
      <c r="X26" s="37"/>
      <c r="Y26" s="38"/>
      <c r="Z26" s="38"/>
      <c r="AA26" s="39" t="s">
        <v>40</v>
      </c>
      <c r="AB26" s="28">
        <v>126</v>
      </c>
      <c r="AC26" s="28" t="str">
        <f t="shared" si="3"/>
        <v>Rút Học phí</v>
      </c>
      <c r="AD26" s="28"/>
    </row>
    <row r="27" spans="1:30" x14ac:dyDescent="0.3">
      <c r="A27" s="23">
        <v>21</v>
      </c>
      <c r="B27" s="24" t="s">
        <v>33</v>
      </c>
      <c r="C27" s="25" t="s">
        <v>117</v>
      </c>
      <c r="D27" s="26"/>
      <c r="E27" s="27"/>
      <c r="F27" s="27" t="s">
        <v>118</v>
      </c>
      <c r="G27" s="23" t="s">
        <v>112</v>
      </c>
      <c r="H27" s="28">
        <v>2151780</v>
      </c>
      <c r="I27" s="29">
        <f t="shared" si="4"/>
        <v>1075890</v>
      </c>
      <c r="J27" s="30">
        <f t="shared" si="0"/>
        <v>0.5</v>
      </c>
      <c r="K27" s="28"/>
      <c r="L27" s="28">
        <v>563220</v>
      </c>
      <c r="M27" s="28"/>
      <c r="N27" s="28"/>
      <c r="O27" s="29">
        <f t="shared" si="1"/>
        <v>563220</v>
      </c>
      <c r="P27" s="31"/>
      <c r="Q27" s="32"/>
      <c r="R27" s="29"/>
      <c r="S27" s="33">
        <f t="shared" si="2"/>
        <v>1639110</v>
      </c>
      <c r="T27" s="34" t="s">
        <v>119</v>
      </c>
      <c r="U27" s="35" t="s">
        <v>120</v>
      </c>
      <c r="V27" s="32">
        <f t="shared" si="5"/>
        <v>10</v>
      </c>
      <c r="W27" s="36"/>
      <c r="X27" s="37"/>
      <c r="Y27" s="38"/>
      <c r="Z27" s="38"/>
      <c r="AA27" s="39"/>
      <c r="AB27" s="28">
        <v>158</v>
      </c>
      <c r="AC27" s="28" t="str">
        <f t="shared" si="3"/>
        <v>Rút Học phí</v>
      </c>
      <c r="AD27" s="28"/>
    </row>
    <row r="28" spans="1:30" x14ac:dyDescent="0.3">
      <c r="A28" s="23">
        <v>22</v>
      </c>
      <c r="B28" s="24" t="s">
        <v>33</v>
      </c>
      <c r="C28" s="25" t="s">
        <v>121</v>
      </c>
      <c r="D28" s="26"/>
      <c r="E28" s="27"/>
      <c r="F28" s="27" t="s">
        <v>122</v>
      </c>
      <c r="G28" s="23" t="s">
        <v>123</v>
      </c>
      <c r="H28" s="28">
        <v>5094000</v>
      </c>
      <c r="I28" s="29">
        <f t="shared" si="4"/>
        <v>1528200</v>
      </c>
      <c r="J28" s="30">
        <f t="shared" si="0"/>
        <v>0.3</v>
      </c>
      <c r="K28" s="28"/>
      <c r="L28" s="28">
        <v>563220</v>
      </c>
      <c r="M28" s="28"/>
      <c r="N28" s="28"/>
      <c r="O28" s="29">
        <f t="shared" si="1"/>
        <v>563220</v>
      </c>
      <c r="P28" s="31"/>
      <c r="Q28" s="32"/>
      <c r="R28" s="29"/>
      <c r="S28" s="33">
        <f t="shared" si="2"/>
        <v>2091420</v>
      </c>
      <c r="T28" s="34" t="s">
        <v>105</v>
      </c>
      <c r="U28" s="35" t="s">
        <v>124</v>
      </c>
      <c r="V28" s="32">
        <f>(VALUE(MID(U28,4,2))-VALUE(MID(T28,4,2)))*31+VALUE(LEFT(U28,2)-LEFT(T28,2))+1</f>
        <v>29</v>
      </c>
      <c r="W28" s="36"/>
      <c r="X28" s="37"/>
      <c r="Y28" s="38"/>
      <c r="Z28" s="38"/>
      <c r="AA28" s="39" t="s">
        <v>40</v>
      </c>
      <c r="AB28" s="28">
        <v>132</v>
      </c>
      <c r="AC28" s="28" t="str">
        <f t="shared" si="3"/>
        <v>Rút Học phí</v>
      </c>
      <c r="AD28" s="28"/>
    </row>
    <row r="29" spans="1:30" x14ac:dyDescent="0.3">
      <c r="A29" s="23">
        <v>23</v>
      </c>
      <c r="B29" s="24" t="s">
        <v>33</v>
      </c>
      <c r="C29" s="25" t="s">
        <v>125</v>
      </c>
      <c r="D29" s="26"/>
      <c r="E29" s="27"/>
      <c r="F29" s="27" t="s">
        <v>126</v>
      </c>
      <c r="G29" s="23" t="s">
        <v>127</v>
      </c>
      <c r="H29" s="28">
        <v>5094000</v>
      </c>
      <c r="I29" s="29">
        <f t="shared" si="4"/>
        <v>1528200</v>
      </c>
      <c r="J29" s="30">
        <f t="shared" si="0"/>
        <v>0.3</v>
      </c>
      <c r="K29" s="28"/>
      <c r="L29" s="28">
        <v>563220</v>
      </c>
      <c r="M29" s="28"/>
      <c r="N29" s="28"/>
      <c r="O29" s="29">
        <f t="shared" si="1"/>
        <v>563220</v>
      </c>
      <c r="P29" s="31"/>
      <c r="Q29" s="32"/>
      <c r="R29" s="29"/>
      <c r="S29" s="33">
        <f t="shared" si="2"/>
        <v>2091420</v>
      </c>
      <c r="T29" s="34" t="s">
        <v>128</v>
      </c>
      <c r="U29" s="35" t="s">
        <v>129</v>
      </c>
      <c r="V29" s="32">
        <f>(VALUE(MID(U29,4,2))-VALUE(MID(T29,4,2)))*30+VALUE(LEFT(U29,2)-LEFT(T29,2))+1</f>
        <v>15</v>
      </c>
      <c r="W29" s="36"/>
      <c r="X29" s="37"/>
      <c r="Y29" s="38"/>
      <c r="Z29" s="38"/>
      <c r="AA29" s="39"/>
      <c r="AB29" s="28">
        <v>155</v>
      </c>
      <c r="AC29" s="28" t="str">
        <f t="shared" si="3"/>
        <v>Rút Học phí</v>
      </c>
      <c r="AD29" s="28"/>
    </row>
    <row r="30" spans="1:30" x14ac:dyDescent="0.3">
      <c r="A30" s="23">
        <v>24</v>
      </c>
      <c r="B30" s="24" t="s">
        <v>33</v>
      </c>
      <c r="C30" s="25" t="s">
        <v>130</v>
      </c>
      <c r="D30" s="26"/>
      <c r="E30" s="27"/>
      <c r="F30" s="27" t="s">
        <v>131</v>
      </c>
      <c r="G30" s="23" t="s">
        <v>132</v>
      </c>
      <c r="H30" s="28">
        <v>5094000</v>
      </c>
      <c r="I30" s="29">
        <f t="shared" si="4"/>
        <v>2547000</v>
      </c>
      <c r="J30" s="30">
        <f t="shared" si="0"/>
        <v>0.5</v>
      </c>
      <c r="K30" s="28"/>
      <c r="L30" s="28">
        <v>563220</v>
      </c>
      <c r="M30" s="28"/>
      <c r="N30" s="28"/>
      <c r="O30" s="29">
        <f t="shared" si="1"/>
        <v>563220</v>
      </c>
      <c r="P30" s="31"/>
      <c r="Q30" s="32"/>
      <c r="R30" s="29"/>
      <c r="S30" s="33">
        <f t="shared" si="2"/>
        <v>3110220</v>
      </c>
      <c r="T30" s="34" t="s">
        <v>38</v>
      </c>
      <c r="U30" s="35" t="s">
        <v>50</v>
      </c>
      <c r="V30" s="32">
        <f>(VALUE(MID(U30,4,2))-VALUE(MID(T30,4,2)))*31+VALUE(LEFT(U30,2)-LEFT(T30,2))+1</f>
        <v>11</v>
      </c>
      <c r="W30" s="36"/>
      <c r="X30" s="37"/>
      <c r="Y30" s="38"/>
      <c r="Z30" s="38"/>
      <c r="AA30" s="39"/>
      <c r="AB30" s="28">
        <v>103</v>
      </c>
      <c r="AC30" s="28" t="str">
        <f t="shared" si="3"/>
        <v>Rút Học phí</v>
      </c>
      <c r="AD30" s="28"/>
    </row>
    <row r="31" spans="1:30" x14ac:dyDescent="0.3">
      <c r="A31" s="23">
        <v>25</v>
      </c>
      <c r="B31" s="24" t="s">
        <v>33</v>
      </c>
      <c r="C31" s="25" t="s">
        <v>133</v>
      </c>
      <c r="D31" s="26"/>
      <c r="E31" s="27"/>
      <c r="F31" s="27" t="s">
        <v>134</v>
      </c>
      <c r="G31" s="23" t="s">
        <v>135</v>
      </c>
      <c r="H31" s="28">
        <v>4248000</v>
      </c>
      <c r="I31" s="29">
        <f t="shared" si="4"/>
        <v>2124000</v>
      </c>
      <c r="J31" s="30">
        <f t="shared" si="0"/>
        <v>0.5</v>
      </c>
      <c r="K31" s="28"/>
      <c r="L31" s="28">
        <v>563220</v>
      </c>
      <c r="M31" s="28"/>
      <c r="N31" s="28"/>
      <c r="O31" s="29">
        <f t="shared" si="1"/>
        <v>563220</v>
      </c>
      <c r="P31" s="31"/>
      <c r="Q31" s="32"/>
      <c r="R31" s="29"/>
      <c r="S31" s="33">
        <f t="shared" si="2"/>
        <v>2687220</v>
      </c>
      <c r="T31" s="34" t="s">
        <v>38</v>
      </c>
      <c r="U31" s="35" t="s">
        <v>106</v>
      </c>
      <c r="V31" s="32">
        <f>(VALUE(MID(U31,4,2))-VALUE(MID(T31,4,2)))*31+VALUE(LEFT(U31,2)-LEFT(T31,2))+1</f>
        <v>3</v>
      </c>
      <c r="W31" s="36"/>
      <c r="X31" s="37"/>
      <c r="Y31" s="38"/>
      <c r="Z31" s="38"/>
      <c r="AA31" s="39" t="s">
        <v>40</v>
      </c>
      <c r="AB31" s="28">
        <v>113</v>
      </c>
      <c r="AC31" s="28" t="str">
        <f t="shared" si="3"/>
        <v>Rút Học phí</v>
      </c>
      <c r="AD31" s="28"/>
    </row>
    <row r="32" spans="1:30" x14ac:dyDescent="0.3">
      <c r="A32" s="23">
        <v>26</v>
      </c>
      <c r="B32" s="24" t="s">
        <v>33</v>
      </c>
      <c r="C32" s="25" t="s">
        <v>136</v>
      </c>
      <c r="D32" s="26"/>
      <c r="E32" s="27"/>
      <c r="F32" s="27" t="s">
        <v>137</v>
      </c>
      <c r="G32" s="23" t="s">
        <v>135</v>
      </c>
      <c r="H32" s="28">
        <v>4248000</v>
      </c>
      <c r="I32" s="29">
        <f t="shared" si="4"/>
        <v>1274400</v>
      </c>
      <c r="J32" s="30">
        <f t="shared" si="0"/>
        <v>0.3</v>
      </c>
      <c r="K32" s="28"/>
      <c r="L32" s="28">
        <v>563220</v>
      </c>
      <c r="M32" s="28"/>
      <c r="N32" s="28"/>
      <c r="O32" s="29">
        <f t="shared" si="1"/>
        <v>563220</v>
      </c>
      <c r="P32" s="31"/>
      <c r="Q32" s="32"/>
      <c r="R32" s="29"/>
      <c r="S32" s="33">
        <f t="shared" si="2"/>
        <v>1837620</v>
      </c>
      <c r="T32" s="34" t="s">
        <v>44</v>
      </c>
      <c r="U32" s="35" t="s">
        <v>60</v>
      </c>
      <c r="V32" s="32">
        <f>(VALUE(MID(U32,4,2))-VALUE(MID(T32,4,2)))*30+VALUE(LEFT(U32,2)-LEFT(T32,2))+1</f>
        <v>16</v>
      </c>
      <c r="W32" s="36"/>
      <c r="X32" s="37"/>
      <c r="Y32" s="38"/>
      <c r="Z32" s="38"/>
      <c r="AA32" s="39" t="s">
        <v>40</v>
      </c>
      <c r="AB32" s="28">
        <v>125</v>
      </c>
      <c r="AC32" s="28" t="str">
        <f t="shared" si="3"/>
        <v>Rút Học phí</v>
      </c>
      <c r="AD32" s="28"/>
    </row>
    <row r="33" spans="1:30" x14ac:dyDescent="0.3">
      <c r="A33" s="23">
        <v>27</v>
      </c>
      <c r="B33" s="24" t="s">
        <v>33</v>
      </c>
      <c r="C33" s="25" t="s">
        <v>138</v>
      </c>
      <c r="D33" s="26"/>
      <c r="E33" s="27"/>
      <c r="F33" s="27" t="s">
        <v>139</v>
      </c>
      <c r="G33" s="23" t="s">
        <v>135</v>
      </c>
      <c r="H33" s="28">
        <v>4248000</v>
      </c>
      <c r="I33" s="29">
        <f t="shared" si="4"/>
        <v>1274400</v>
      </c>
      <c r="J33" s="30">
        <f t="shared" si="0"/>
        <v>0.3</v>
      </c>
      <c r="K33" s="28"/>
      <c r="L33" s="28">
        <v>563220</v>
      </c>
      <c r="M33" s="28"/>
      <c r="N33" s="28"/>
      <c r="O33" s="29">
        <f t="shared" si="1"/>
        <v>563220</v>
      </c>
      <c r="P33" s="31"/>
      <c r="Q33" s="32">
        <v>1750000</v>
      </c>
      <c r="R33" s="29">
        <f>Q33*J33</f>
        <v>525000</v>
      </c>
      <c r="S33" s="33">
        <f t="shared" si="2"/>
        <v>2362620</v>
      </c>
      <c r="T33" s="34" t="s">
        <v>116</v>
      </c>
      <c r="U33" s="35" t="s">
        <v>60</v>
      </c>
      <c r="V33" s="32">
        <f>(VALUE(MID(U33,4,2))-VALUE(MID(T33,4,2)))*31+VALUE(LEFT(U33,2)-LEFT(T33,2))+1</f>
        <v>18</v>
      </c>
      <c r="W33" s="36"/>
      <c r="X33" s="37"/>
      <c r="Y33" s="38"/>
      <c r="Z33" s="38"/>
      <c r="AA33" s="39"/>
      <c r="AB33" s="28">
        <v>137</v>
      </c>
      <c r="AC33" s="28" t="str">
        <f t="shared" si="3"/>
        <v>Rút Học phí</v>
      </c>
      <c r="AD33" s="28"/>
    </row>
    <row r="34" spans="1:30" x14ac:dyDescent="0.3">
      <c r="A34" s="23">
        <v>28</v>
      </c>
      <c r="B34" s="26" t="s">
        <v>33</v>
      </c>
      <c r="C34" s="25" t="s">
        <v>140</v>
      </c>
      <c r="D34" s="26"/>
      <c r="E34" s="27"/>
      <c r="F34" s="27" t="s">
        <v>141</v>
      </c>
      <c r="G34" s="23" t="s">
        <v>135</v>
      </c>
      <c r="H34" s="28">
        <v>4248000</v>
      </c>
      <c r="I34" s="29">
        <f t="shared" si="4"/>
        <v>2124000</v>
      </c>
      <c r="J34" s="30">
        <f t="shared" si="0"/>
        <v>0.5</v>
      </c>
      <c r="K34" s="28"/>
      <c r="L34" s="28">
        <v>563220</v>
      </c>
      <c r="M34" s="28"/>
      <c r="N34" s="28"/>
      <c r="O34" s="28">
        <v>563220</v>
      </c>
      <c r="P34" s="31"/>
      <c r="Q34" s="32"/>
      <c r="R34" s="29"/>
      <c r="S34" s="33">
        <f t="shared" si="2"/>
        <v>2687220</v>
      </c>
      <c r="T34" s="34" t="s">
        <v>142</v>
      </c>
      <c r="U34" s="35" t="s">
        <v>143</v>
      </c>
      <c r="V34" s="32">
        <f>(VALUE(MID(U34,4,2))-VALUE(MID(T34,4,2)))*31+VALUE(LEFT(U34,2)-LEFT(T34,2))+1</f>
        <v>8</v>
      </c>
      <c r="W34" s="36"/>
      <c r="X34" s="37"/>
      <c r="Y34" s="38"/>
      <c r="Z34" s="38"/>
      <c r="AA34" s="40"/>
      <c r="AB34" s="28">
        <v>224</v>
      </c>
      <c r="AC34" s="28" t="str">
        <f t="shared" si="3"/>
        <v>Rút Học phí</v>
      </c>
      <c r="AD34" s="28"/>
    </row>
    <row r="35" spans="1:30" x14ac:dyDescent="0.3">
      <c r="A35" s="23">
        <v>29</v>
      </c>
      <c r="B35" s="24" t="s">
        <v>33</v>
      </c>
      <c r="C35" s="25" t="s">
        <v>144</v>
      </c>
      <c r="D35" s="26"/>
      <c r="E35" s="27"/>
      <c r="F35" s="27" t="s">
        <v>145</v>
      </c>
      <c r="G35" s="23" t="s">
        <v>146</v>
      </c>
      <c r="H35" s="28">
        <v>5094000</v>
      </c>
      <c r="I35" s="29">
        <f t="shared" si="4"/>
        <v>2547000</v>
      </c>
      <c r="J35" s="30">
        <f t="shared" si="0"/>
        <v>0.5</v>
      </c>
      <c r="K35" s="28"/>
      <c r="L35" s="28">
        <v>563220</v>
      </c>
      <c r="M35" s="28"/>
      <c r="N35" s="28"/>
      <c r="O35" s="29">
        <f t="shared" ref="O35:O64" si="6">SUM(K35:N35)</f>
        <v>563220</v>
      </c>
      <c r="P35" s="31"/>
      <c r="Q35" s="32"/>
      <c r="R35" s="29"/>
      <c r="S35" s="33">
        <f t="shared" si="2"/>
        <v>3110220</v>
      </c>
      <c r="T35" s="34" t="s">
        <v>147</v>
      </c>
      <c r="U35" s="35" t="s">
        <v>106</v>
      </c>
      <c r="V35" s="32">
        <f>(VALUE(MID(U35,4,2))-VALUE(MID(T35,4,2)))*30+VALUE(LEFT(U35,2)-LEFT(T35,2))+1</f>
        <v>10</v>
      </c>
      <c r="W35" s="36"/>
      <c r="X35" s="37"/>
      <c r="Y35" s="38"/>
      <c r="Z35" s="38"/>
      <c r="AA35" s="39" t="s">
        <v>40</v>
      </c>
      <c r="AB35" s="28">
        <v>114</v>
      </c>
      <c r="AC35" s="28" t="str">
        <f t="shared" si="3"/>
        <v>Rút Học phí</v>
      </c>
      <c r="AD35" s="28"/>
    </row>
    <row r="36" spans="1:30" x14ac:dyDescent="0.3">
      <c r="A36" s="23">
        <v>30</v>
      </c>
      <c r="B36" s="24" t="s">
        <v>33</v>
      </c>
      <c r="C36" s="25" t="s">
        <v>148</v>
      </c>
      <c r="D36" s="26"/>
      <c r="E36" s="27"/>
      <c r="F36" s="27" t="s">
        <v>149</v>
      </c>
      <c r="G36" s="23" t="s">
        <v>150</v>
      </c>
      <c r="H36" s="28">
        <f>4248000+846000</f>
        <v>5094000</v>
      </c>
      <c r="I36" s="29">
        <f t="shared" si="4"/>
        <v>1528200</v>
      </c>
      <c r="J36" s="30">
        <f t="shared" si="0"/>
        <v>0.3</v>
      </c>
      <c r="K36" s="28"/>
      <c r="L36" s="28">
        <v>563220</v>
      </c>
      <c r="M36" s="28"/>
      <c r="N36" s="28"/>
      <c r="O36" s="29">
        <f t="shared" si="6"/>
        <v>563220</v>
      </c>
      <c r="P36" s="31"/>
      <c r="Q36" s="32"/>
      <c r="R36" s="29"/>
      <c r="S36" s="33">
        <f t="shared" si="2"/>
        <v>2091420</v>
      </c>
      <c r="T36" s="34" t="s">
        <v>105</v>
      </c>
      <c r="U36" s="35" t="s">
        <v>151</v>
      </c>
      <c r="V36" s="32">
        <f>(VALUE(MID(U36,4,2))-VALUE(MID(T36,4,2)))*30+VALUE(LEFT(U36,2)-LEFT(T36,2))+1</f>
        <v>16</v>
      </c>
      <c r="W36" s="36"/>
      <c r="X36" s="37"/>
      <c r="Y36" s="38"/>
      <c r="Z36" s="38"/>
      <c r="AA36" s="39" t="s">
        <v>40</v>
      </c>
      <c r="AB36" s="28">
        <v>128</v>
      </c>
      <c r="AC36" s="28" t="str">
        <f t="shared" si="3"/>
        <v>Rút Học phí</v>
      </c>
      <c r="AD36" s="28"/>
    </row>
    <row r="37" spans="1:30" x14ac:dyDescent="0.3">
      <c r="A37" s="23">
        <v>31</v>
      </c>
      <c r="B37" s="26" t="s">
        <v>33</v>
      </c>
      <c r="C37" s="25" t="s">
        <v>152</v>
      </c>
      <c r="D37" s="26"/>
      <c r="E37" s="27"/>
      <c r="F37" s="27" t="s">
        <v>153</v>
      </c>
      <c r="G37" s="23" t="s">
        <v>150</v>
      </c>
      <c r="H37" s="28">
        <v>4248000</v>
      </c>
      <c r="I37" s="29">
        <f t="shared" si="4"/>
        <v>0</v>
      </c>
      <c r="J37" s="41">
        <f t="shared" si="0"/>
        <v>0</v>
      </c>
      <c r="K37" s="28"/>
      <c r="L37" s="28">
        <v>563220</v>
      </c>
      <c r="M37" s="28"/>
      <c r="N37" s="28"/>
      <c r="O37" s="28">
        <f t="shared" si="6"/>
        <v>563220</v>
      </c>
      <c r="P37" s="31"/>
      <c r="Q37" s="32"/>
      <c r="R37" s="29"/>
      <c r="S37" s="33">
        <f t="shared" si="2"/>
        <v>563220</v>
      </c>
      <c r="T37" s="34" t="s">
        <v>77</v>
      </c>
      <c r="U37" s="35" t="s">
        <v>154</v>
      </c>
      <c r="V37" s="32">
        <f>(VALUE(MID(U37,4,2))-VALUE(MID(T37,4,2)))*31+VALUE(LEFT(U37,2)-LEFT(T37,2))+1</f>
        <v>88</v>
      </c>
      <c r="W37" s="36"/>
      <c r="X37" s="37"/>
      <c r="Y37" s="38"/>
      <c r="Z37" s="38"/>
      <c r="AA37" s="40"/>
      <c r="AB37" s="28">
        <v>214</v>
      </c>
      <c r="AC37" s="28" t="str">
        <f t="shared" si="3"/>
        <v>Rút Học phí</v>
      </c>
      <c r="AD37" s="28"/>
    </row>
    <row r="38" spans="1:30" x14ac:dyDescent="0.3">
      <c r="A38" s="23">
        <v>32</v>
      </c>
      <c r="B38" s="24" t="s">
        <v>33</v>
      </c>
      <c r="C38" s="25" t="s">
        <v>155</v>
      </c>
      <c r="D38" s="26"/>
      <c r="E38" s="27"/>
      <c r="F38" s="27" t="s">
        <v>156</v>
      </c>
      <c r="G38" s="23" t="s">
        <v>157</v>
      </c>
      <c r="H38" s="28">
        <v>5094000</v>
      </c>
      <c r="I38" s="29">
        <f t="shared" si="4"/>
        <v>2547000</v>
      </c>
      <c r="J38" s="30">
        <f t="shared" si="0"/>
        <v>0.5</v>
      </c>
      <c r="K38" s="28"/>
      <c r="L38" s="28">
        <v>563220</v>
      </c>
      <c r="M38" s="28"/>
      <c r="N38" s="28"/>
      <c r="O38" s="29">
        <f t="shared" si="6"/>
        <v>563220</v>
      </c>
      <c r="P38" s="31"/>
      <c r="Q38" s="32"/>
      <c r="R38" s="29"/>
      <c r="S38" s="33">
        <f t="shared" si="2"/>
        <v>3110220</v>
      </c>
      <c r="T38" s="34" t="s">
        <v>158</v>
      </c>
      <c r="U38" s="35" t="s">
        <v>159</v>
      </c>
      <c r="V38" s="32">
        <f>(VALUE(MID(U38,4,2))-VALUE(MID(T38,4,2)))*30+VALUE(LEFT(U38,2)-LEFT(T38,2))+1</f>
        <v>11</v>
      </c>
      <c r="W38" s="36"/>
      <c r="X38" s="37"/>
      <c r="Y38" s="38"/>
      <c r="Z38" s="38"/>
      <c r="AA38" s="39"/>
      <c r="AB38" s="28">
        <v>91</v>
      </c>
      <c r="AC38" s="28" t="str">
        <f t="shared" si="3"/>
        <v>Rút Học phí</v>
      </c>
      <c r="AD38" s="28"/>
    </row>
    <row r="39" spans="1:30" x14ac:dyDescent="0.3">
      <c r="A39" s="23">
        <v>33</v>
      </c>
      <c r="B39" s="24" t="s">
        <v>33</v>
      </c>
      <c r="C39" s="25" t="s">
        <v>160</v>
      </c>
      <c r="D39" s="26"/>
      <c r="E39" s="27"/>
      <c r="F39" s="27" t="s">
        <v>161</v>
      </c>
      <c r="G39" s="23" t="s">
        <v>162</v>
      </c>
      <c r="H39" s="28">
        <v>4248000</v>
      </c>
      <c r="I39" s="29">
        <f t="shared" si="4"/>
        <v>2124000</v>
      </c>
      <c r="J39" s="30">
        <f t="shared" si="0"/>
        <v>0.5</v>
      </c>
      <c r="K39" s="28"/>
      <c r="L39" s="28">
        <v>563220</v>
      </c>
      <c r="M39" s="28"/>
      <c r="N39" s="28"/>
      <c r="O39" s="29">
        <f t="shared" si="6"/>
        <v>563220</v>
      </c>
      <c r="P39" s="31"/>
      <c r="Q39" s="32"/>
      <c r="R39" s="29"/>
      <c r="S39" s="33">
        <f t="shared" ref="S39:S67" si="7">I39+O39+R39</f>
        <v>2687220</v>
      </c>
      <c r="T39" s="34" t="s">
        <v>124</v>
      </c>
      <c r="U39" s="35" t="s">
        <v>120</v>
      </c>
      <c r="V39" s="32">
        <f>(VALUE(MID(U39,4,2))-VALUE(MID(T39,4,2)))*30+VALUE(LEFT(U39,2)-LEFT(T39,2))+1</f>
        <v>13</v>
      </c>
      <c r="W39" s="36"/>
      <c r="X39" s="37"/>
      <c r="Y39" s="38"/>
      <c r="Z39" s="38"/>
      <c r="AA39" s="39"/>
      <c r="AB39" s="28">
        <v>138</v>
      </c>
      <c r="AC39" s="28" t="str">
        <f t="shared" ref="AC39:AC67" si="8">IF(B39="HP","Rút Học phí",IF(B39="BHYT","Rút BHYT",IF(B39="KTX","Rút tiền Ký túc xá","Chuyển học phí")))</f>
        <v>Rút Học phí</v>
      </c>
      <c r="AD39" s="28"/>
    </row>
    <row r="40" spans="1:30" x14ac:dyDescent="0.3">
      <c r="A40" s="23">
        <v>34</v>
      </c>
      <c r="B40" s="24" t="s">
        <v>33</v>
      </c>
      <c r="C40" s="25" t="s">
        <v>163</v>
      </c>
      <c r="D40" s="26"/>
      <c r="E40" s="27"/>
      <c r="F40" s="27" t="s">
        <v>164</v>
      </c>
      <c r="G40" s="23" t="s">
        <v>162</v>
      </c>
      <c r="H40" s="28">
        <v>4248000</v>
      </c>
      <c r="I40" s="29">
        <f t="shared" si="4"/>
        <v>1274400</v>
      </c>
      <c r="J40" s="30">
        <f t="shared" si="0"/>
        <v>0.3</v>
      </c>
      <c r="K40" s="28"/>
      <c r="L40" s="28">
        <v>563220</v>
      </c>
      <c r="M40" s="28"/>
      <c r="N40" s="28"/>
      <c r="O40" s="29">
        <f t="shared" si="6"/>
        <v>563220</v>
      </c>
      <c r="P40" s="31"/>
      <c r="Q40" s="32"/>
      <c r="R40" s="29"/>
      <c r="S40" s="33">
        <f t="shared" si="7"/>
        <v>1837620</v>
      </c>
      <c r="T40" s="34" t="s">
        <v>93</v>
      </c>
      <c r="U40" s="35" t="s">
        <v>165</v>
      </c>
      <c r="V40" s="32">
        <f>(VALUE(MID(U40,4,2))-VALUE(MID(T40,4,2)))*30+VALUE(LEFT(U40,2)-LEFT(T40,2))+1</f>
        <v>16</v>
      </c>
      <c r="W40" s="36"/>
      <c r="X40" s="37"/>
      <c r="Y40" s="38"/>
      <c r="Z40" s="38"/>
      <c r="AA40" s="39"/>
      <c r="AB40" s="28">
        <v>160</v>
      </c>
      <c r="AC40" s="28" t="str">
        <f t="shared" si="8"/>
        <v>Rút Học phí</v>
      </c>
      <c r="AD40" s="28"/>
    </row>
    <row r="41" spans="1:30" x14ac:dyDescent="0.3">
      <c r="A41" s="23">
        <v>35</v>
      </c>
      <c r="B41" s="24" t="s">
        <v>33</v>
      </c>
      <c r="C41" s="25" t="s">
        <v>166</v>
      </c>
      <c r="D41" s="26"/>
      <c r="E41" s="27"/>
      <c r="F41" s="27" t="s">
        <v>167</v>
      </c>
      <c r="G41" s="23" t="s">
        <v>168</v>
      </c>
      <c r="H41" s="28">
        <v>4248000</v>
      </c>
      <c r="I41" s="29">
        <f t="shared" si="4"/>
        <v>2124000</v>
      </c>
      <c r="J41" s="30">
        <f t="shared" si="0"/>
        <v>0.5</v>
      </c>
      <c r="K41" s="28"/>
      <c r="L41" s="28">
        <v>563220</v>
      </c>
      <c r="M41" s="28"/>
      <c r="N41" s="28"/>
      <c r="O41" s="29">
        <f t="shared" si="6"/>
        <v>563220</v>
      </c>
      <c r="P41" s="31"/>
      <c r="Q41" s="32"/>
      <c r="R41" s="29"/>
      <c r="S41" s="33">
        <f t="shared" si="7"/>
        <v>2687220</v>
      </c>
      <c r="T41" s="34" t="s">
        <v>169</v>
      </c>
      <c r="U41" s="35" t="s">
        <v>68</v>
      </c>
      <c r="V41" s="32">
        <f>(VALUE(MID(U41,4,2))-VALUE(MID(T41,4,2)))*30+VALUE(LEFT(U41,2)-LEFT(T41,2))+1</f>
        <v>2</v>
      </c>
      <c r="W41" s="36"/>
      <c r="X41" s="37"/>
      <c r="Y41" s="38"/>
      <c r="Z41" s="38"/>
      <c r="AA41" s="39" t="s">
        <v>69</v>
      </c>
      <c r="AB41" s="28">
        <v>134</v>
      </c>
      <c r="AC41" s="28" t="str">
        <f t="shared" si="8"/>
        <v>Rút Học phí</v>
      </c>
      <c r="AD41" s="28"/>
    </row>
    <row r="42" spans="1:30" x14ac:dyDescent="0.3">
      <c r="A42" s="23">
        <v>36</v>
      </c>
      <c r="B42" s="24" t="s">
        <v>33</v>
      </c>
      <c r="C42" s="25" t="s">
        <v>170</v>
      </c>
      <c r="D42" s="26"/>
      <c r="E42" s="27"/>
      <c r="F42" s="27" t="s">
        <v>171</v>
      </c>
      <c r="G42" s="23" t="s">
        <v>168</v>
      </c>
      <c r="H42" s="28">
        <v>4248000</v>
      </c>
      <c r="I42" s="29">
        <f t="shared" si="4"/>
        <v>2124000</v>
      </c>
      <c r="J42" s="30">
        <f t="shared" si="0"/>
        <v>0.5</v>
      </c>
      <c r="K42" s="28"/>
      <c r="L42" s="28">
        <v>563220</v>
      </c>
      <c r="M42" s="28"/>
      <c r="N42" s="28"/>
      <c r="O42" s="29">
        <f t="shared" si="6"/>
        <v>563220</v>
      </c>
      <c r="P42" s="31"/>
      <c r="Q42" s="32"/>
      <c r="R42" s="29"/>
      <c r="S42" s="33">
        <f t="shared" si="7"/>
        <v>2687220</v>
      </c>
      <c r="T42" s="34" t="s">
        <v>172</v>
      </c>
      <c r="U42" s="35" t="s">
        <v>173</v>
      </c>
      <c r="V42" s="32">
        <f>(VALUE(MID(U42,4,2))-VALUE(MID(T42,4,2)))*31+VALUE(LEFT(U42,2)-LEFT(T42,2))+1</f>
        <v>12</v>
      </c>
      <c r="W42" s="36"/>
      <c r="X42" s="37"/>
      <c r="Y42" s="38"/>
      <c r="Z42" s="38"/>
      <c r="AA42" s="39"/>
      <c r="AB42" s="28">
        <v>183</v>
      </c>
      <c r="AC42" s="28" t="str">
        <f t="shared" si="8"/>
        <v>Rút Học phí</v>
      </c>
      <c r="AD42" s="28"/>
    </row>
    <row r="43" spans="1:30" x14ac:dyDescent="0.3">
      <c r="A43" s="23">
        <v>37</v>
      </c>
      <c r="B43" s="26" t="s">
        <v>33</v>
      </c>
      <c r="C43" s="25" t="s">
        <v>174</v>
      </c>
      <c r="D43" s="26"/>
      <c r="E43" s="27"/>
      <c r="F43" s="27" t="s">
        <v>175</v>
      </c>
      <c r="G43" s="23" t="s">
        <v>176</v>
      </c>
      <c r="H43" s="28">
        <v>5094000</v>
      </c>
      <c r="I43" s="29">
        <f t="shared" si="4"/>
        <v>2547000</v>
      </c>
      <c r="J43" s="30">
        <f t="shared" si="0"/>
        <v>0.5</v>
      </c>
      <c r="K43" s="28"/>
      <c r="L43" s="28">
        <v>563220</v>
      </c>
      <c r="M43" s="28"/>
      <c r="N43" s="28"/>
      <c r="O43" s="28">
        <f t="shared" si="6"/>
        <v>563220</v>
      </c>
      <c r="P43" s="31"/>
      <c r="Q43" s="32"/>
      <c r="R43" s="29"/>
      <c r="S43" s="33">
        <f t="shared" si="7"/>
        <v>3110220</v>
      </c>
      <c r="T43" s="34" t="s">
        <v>177</v>
      </c>
      <c r="U43" s="35" t="s">
        <v>142</v>
      </c>
      <c r="V43" s="32">
        <f>(VALUE(MID(U43,4,2))-VALUE(MID(T43,4,2)))*31+VALUE(LEFT(U43,2)-LEFT(T43,2))+1</f>
        <v>8</v>
      </c>
      <c r="W43" s="36"/>
      <c r="X43" s="37"/>
      <c r="Y43" s="38"/>
      <c r="Z43" s="38"/>
      <c r="AA43" s="40"/>
      <c r="AB43" s="28">
        <v>215</v>
      </c>
      <c r="AC43" s="28" t="str">
        <f t="shared" si="8"/>
        <v>Rút Học phí</v>
      </c>
      <c r="AD43" s="28"/>
    </row>
    <row r="44" spans="1:30" x14ac:dyDescent="0.3">
      <c r="A44" s="23">
        <v>38</v>
      </c>
      <c r="B44" s="24" t="s">
        <v>33</v>
      </c>
      <c r="C44" s="25" t="s">
        <v>178</v>
      </c>
      <c r="D44" s="26"/>
      <c r="E44" s="27"/>
      <c r="F44" s="27" t="s">
        <v>179</v>
      </c>
      <c r="G44" s="23" t="s">
        <v>180</v>
      </c>
      <c r="H44" s="28">
        <v>5094000</v>
      </c>
      <c r="I44" s="29">
        <f t="shared" si="4"/>
        <v>2547000</v>
      </c>
      <c r="J44" s="30">
        <f t="shared" si="0"/>
        <v>0.5</v>
      </c>
      <c r="K44" s="28"/>
      <c r="L44" s="28">
        <v>563220</v>
      </c>
      <c r="M44" s="28"/>
      <c r="N44" s="28"/>
      <c r="O44" s="29">
        <f t="shared" si="6"/>
        <v>563220</v>
      </c>
      <c r="P44" s="31"/>
      <c r="Q44" s="32"/>
      <c r="R44" s="29"/>
      <c r="S44" s="33">
        <f t="shared" si="7"/>
        <v>3110220</v>
      </c>
      <c r="T44" s="34" t="s">
        <v>113</v>
      </c>
      <c r="U44" s="35" t="s">
        <v>181</v>
      </c>
      <c r="V44" s="32">
        <f>(VALUE(MID(U44,4,2))-VALUE(MID(T44,4,2)))*30+VALUE(LEFT(U44,2)-LEFT(T44,2))+1</f>
        <v>14</v>
      </c>
      <c r="W44" s="36"/>
      <c r="X44" s="37"/>
      <c r="Y44" s="38"/>
      <c r="Z44" s="38"/>
      <c r="AA44" s="39"/>
      <c r="AB44" s="28">
        <v>102</v>
      </c>
      <c r="AC44" s="28" t="str">
        <f t="shared" si="8"/>
        <v>Rút Học phí</v>
      </c>
      <c r="AD44" s="28"/>
    </row>
    <row r="45" spans="1:30" x14ac:dyDescent="0.3">
      <c r="A45" s="23">
        <v>39</v>
      </c>
      <c r="B45" s="24" t="s">
        <v>33</v>
      </c>
      <c r="C45" s="25" t="s">
        <v>182</v>
      </c>
      <c r="D45" s="26"/>
      <c r="E45" s="27"/>
      <c r="F45" s="27" t="s">
        <v>183</v>
      </c>
      <c r="G45" s="23" t="s">
        <v>180</v>
      </c>
      <c r="H45" s="28">
        <v>5094000</v>
      </c>
      <c r="I45" s="29">
        <f t="shared" si="4"/>
        <v>2547000</v>
      </c>
      <c r="J45" s="30">
        <f t="shared" si="0"/>
        <v>0.5</v>
      </c>
      <c r="K45" s="28"/>
      <c r="L45" s="28"/>
      <c r="M45" s="28"/>
      <c r="N45" s="28"/>
      <c r="O45" s="29">
        <f t="shared" si="6"/>
        <v>0</v>
      </c>
      <c r="P45" s="31"/>
      <c r="Q45" s="32"/>
      <c r="R45" s="29"/>
      <c r="S45" s="33">
        <f t="shared" si="7"/>
        <v>2547000</v>
      </c>
      <c r="T45" s="34" t="s">
        <v>184</v>
      </c>
      <c r="U45" s="35" t="s">
        <v>185</v>
      </c>
      <c r="V45" s="32">
        <f>(VALUE(MID(U45,4,2))-VALUE(MID(T45,4,2)))*31+VALUE(LEFT(U45,2)-LEFT(T45,2))+1</f>
        <v>2</v>
      </c>
      <c r="W45" s="36"/>
      <c r="X45" s="37"/>
      <c r="Y45" s="38"/>
      <c r="Z45" s="38"/>
      <c r="AA45" s="39"/>
      <c r="AB45" s="28">
        <v>174</v>
      </c>
      <c r="AC45" s="28" t="str">
        <f t="shared" si="8"/>
        <v>Rút Học phí</v>
      </c>
      <c r="AD45" s="28"/>
    </row>
    <row r="46" spans="1:30" x14ac:dyDescent="0.3">
      <c r="A46" s="23">
        <v>40</v>
      </c>
      <c r="B46" s="24" t="s">
        <v>33</v>
      </c>
      <c r="C46" s="25" t="s">
        <v>186</v>
      </c>
      <c r="D46" s="26"/>
      <c r="E46" s="27"/>
      <c r="F46" s="27" t="s">
        <v>187</v>
      </c>
      <c r="G46" s="23" t="s">
        <v>188</v>
      </c>
      <c r="H46" s="28">
        <v>5094000</v>
      </c>
      <c r="I46" s="29">
        <f t="shared" si="4"/>
        <v>1528200</v>
      </c>
      <c r="J46" s="30">
        <f t="shared" si="0"/>
        <v>0.3</v>
      </c>
      <c r="K46" s="28"/>
      <c r="L46" s="28">
        <v>563220</v>
      </c>
      <c r="M46" s="28"/>
      <c r="N46" s="28"/>
      <c r="O46" s="29">
        <f t="shared" si="6"/>
        <v>563220</v>
      </c>
      <c r="P46" s="31"/>
      <c r="Q46" s="32"/>
      <c r="R46" s="29"/>
      <c r="S46" s="33">
        <f t="shared" si="7"/>
        <v>2091420</v>
      </c>
      <c r="T46" s="34" t="s">
        <v>189</v>
      </c>
      <c r="U46" s="35" t="s">
        <v>45</v>
      </c>
      <c r="V46" s="32">
        <f>(VALUE(MID(U46,4,2))-VALUE(MID(T46,4,2)))*31+VALUE(LEFT(U46,2)-LEFT(T46,2))+1</f>
        <v>18</v>
      </c>
      <c r="W46" s="36"/>
      <c r="X46" s="37"/>
      <c r="Y46" s="38"/>
      <c r="Z46" s="38"/>
      <c r="AA46" s="39" t="s">
        <v>40</v>
      </c>
      <c r="AB46" s="28">
        <v>111</v>
      </c>
      <c r="AC46" s="28" t="str">
        <f t="shared" si="8"/>
        <v>Rút Học phí</v>
      </c>
      <c r="AD46" s="28"/>
    </row>
    <row r="47" spans="1:30" x14ac:dyDescent="0.3">
      <c r="A47" s="23">
        <v>41</v>
      </c>
      <c r="B47" s="24" t="s">
        <v>33</v>
      </c>
      <c r="C47" s="25" t="s">
        <v>190</v>
      </c>
      <c r="D47" s="26"/>
      <c r="E47" s="27"/>
      <c r="F47" s="27" t="s">
        <v>191</v>
      </c>
      <c r="G47" s="23" t="s">
        <v>192</v>
      </c>
      <c r="H47" s="28">
        <v>4248000</v>
      </c>
      <c r="I47" s="29">
        <f t="shared" si="4"/>
        <v>2124000</v>
      </c>
      <c r="J47" s="30">
        <f t="shared" si="0"/>
        <v>0.5</v>
      </c>
      <c r="K47" s="28"/>
      <c r="L47" s="28">
        <v>563220</v>
      </c>
      <c r="M47" s="28"/>
      <c r="N47" s="28"/>
      <c r="O47" s="29">
        <f t="shared" si="6"/>
        <v>563220</v>
      </c>
      <c r="P47" s="31"/>
      <c r="Q47" s="32"/>
      <c r="R47" s="29"/>
      <c r="S47" s="33">
        <f t="shared" si="7"/>
        <v>2687220</v>
      </c>
      <c r="T47" s="34" t="s">
        <v>59</v>
      </c>
      <c r="U47" s="35" t="s">
        <v>60</v>
      </c>
      <c r="V47" s="32">
        <f>(VALUE(MID(U47,4,2))-VALUE(MID(T47,4,2)))*30+VALUE(LEFT(U47,2)-LEFT(T47,2))+1</f>
        <v>7</v>
      </c>
      <c r="W47" s="36"/>
      <c r="X47" s="37"/>
      <c r="Y47" s="38"/>
      <c r="Z47" s="38"/>
      <c r="AA47" s="39"/>
      <c r="AB47" s="28">
        <v>92</v>
      </c>
      <c r="AC47" s="28" t="str">
        <f t="shared" si="8"/>
        <v>Rút Học phí</v>
      </c>
      <c r="AD47" s="28"/>
    </row>
    <row r="48" spans="1:30" x14ac:dyDescent="0.3">
      <c r="A48" s="23">
        <v>42</v>
      </c>
      <c r="B48" s="24" t="s">
        <v>33</v>
      </c>
      <c r="C48" s="25" t="s">
        <v>193</v>
      </c>
      <c r="D48" s="26"/>
      <c r="E48" s="27"/>
      <c r="F48" s="27" t="s">
        <v>194</v>
      </c>
      <c r="G48" s="23" t="s">
        <v>195</v>
      </c>
      <c r="H48" s="28">
        <v>5094000</v>
      </c>
      <c r="I48" s="29">
        <f t="shared" si="4"/>
        <v>2547000</v>
      </c>
      <c r="J48" s="30">
        <v>0.5</v>
      </c>
      <c r="K48" s="28"/>
      <c r="L48" s="28">
        <v>563220</v>
      </c>
      <c r="M48" s="28"/>
      <c r="N48" s="28"/>
      <c r="O48" s="29">
        <f t="shared" si="6"/>
        <v>563220</v>
      </c>
      <c r="P48" s="31"/>
      <c r="Q48" s="32">
        <v>1750000</v>
      </c>
      <c r="R48" s="29">
        <v>1750000</v>
      </c>
      <c r="S48" s="33">
        <f t="shared" si="7"/>
        <v>4860220</v>
      </c>
      <c r="T48" s="34" t="s">
        <v>196</v>
      </c>
      <c r="U48" s="35" t="s">
        <v>128</v>
      </c>
      <c r="V48" s="32">
        <f>(VALUE(MID(U48,4,2))-VALUE(MID(T48,4,2)))*30+VALUE(LEFT(U48,2)-LEFT(T48,2))+1</f>
        <v>21</v>
      </c>
      <c r="W48" s="36"/>
      <c r="X48" s="37"/>
      <c r="Y48" s="38"/>
      <c r="Z48" s="38"/>
      <c r="AA48" s="39"/>
      <c r="AB48" s="28">
        <v>99</v>
      </c>
      <c r="AC48" s="28" t="str">
        <f t="shared" si="8"/>
        <v>Rút Học phí</v>
      </c>
      <c r="AD48" s="28"/>
    </row>
    <row r="49" spans="1:30" x14ac:dyDescent="0.3">
      <c r="A49" s="23">
        <v>43</v>
      </c>
      <c r="B49" s="24" t="s">
        <v>33</v>
      </c>
      <c r="C49" s="25" t="s">
        <v>197</v>
      </c>
      <c r="D49" s="26"/>
      <c r="E49" s="27"/>
      <c r="F49" s="27" t="s">
        <v>198</v>
      </c>
      <c r="G49" s="23" t="s">
        <v>199</v>
      </c>
      <c r="H49" s="28">
        <v>7110000</v>
      </c>
      <c r="I49" s="29">
        <f t="shared" si="4"/>
        <v>2133000</v>
      </c>
      <c r="J49" s="30">
        <f>IF(V49&lt;15,50%,IF(V49&lt;31,30%,0%))</f>
        <v>0.3</v>
      </c>
      <c r="K49" s="28"/>
      <c r="L49" s="28">
        <v>563220</v>
      </c>
      <c r="M49" s="28"/>
      <c r="N49" s="28"/>
      <c r="O49" s="29">
        <f t="shared" si="6"/>
        <v>563220</v>
      </c>
      <c r="P49" s="31"/>
      <c r="Q49" s="32"/>
      <c r="R49" s="29"/>
      <c r="S49" s="33">
        <f t="shared" si="7"/>
        <v>2696220</v>
      </c>
      <c r="T49" s="34" t="s">
        <v>200</v>
      </c>
      <c r="U49" s="35" t="s">
        <v>201</v>
      </c>
      <c r="V49" s="32">
        <f>(VALUE(MID(U49,4,2))-VALUE(MID(T49,4,2)))*31+VALUE(LEFT(U49,2)-LEFT(T49,2))+1</f>
        <v>23</v>
      </c>
      <c r="W49" s="36"/>
      <c r="X49" s="37"/>
      <c r="Y49" s="38"/>
      <c r="Z49" s="38"/>
      <c r="AA49" s="39"/>
      <c r="AB49" s="28">
        <v>206</v>
      </c>
      <c r="AC49" s="28" t="str">
        <f t="shared" si="8"/>
        <v>Rút Học phí</v>
      </c>
      <c r="AD49" s="28"/>
    </row>
    <row r="50" spans="1:30" x14ac:dyDescent="0.3">
      <c r="A50" s="23">
        <v>44</v>
      </c>
      <c r="B50" s="24" t="s">
        <v>33</v>
      </c>
      <c r="C50" s="25" t="s">
        <v>202</v>
      </c>
      <c r="D50" s="26"/>
      <c r="E50" s="27"/>
      <c r="F50" s="27" t="s">
        <v>203</v>
      </c>
      <c r="G50" s="23" t="s">
        <v>204</v>
      </c>
      <c r="H50" s="28">
        <v>4428000</v>
      </c>
      <c r="I50" s="29">
        <f t="shared" si="4"/>
        <v>1328400</v>
      </c>
      <c r="J50" s="30">
        <f>IF(V50&lt;15,50%,IF(V50&lt;31,30%,0%))</f>
        <v>0.3</v>
      </c>
      <c r="K50" s="28"/>
      <c r="L50" s="28">
        <v>563220</v>
      </c>
      <c r="M50" s="28"/>
      <c r="N50" s="28"/>
      <c r="O50" s="29">
        <f t="shared" si="6"/>
        <v>563220</v>
      </c>
      <c r="P50" s="31"/>
      <c r="Q50" s="32">
        <v>1750000</v>
      </c>
      <c r="R50" s="29">
        <f>Q50*J50</f>
        <v>525000</v>
      </c>
      <c r="S50" s="33">
        <f t="shared" si="7"/>
        <v>2416620</v>
      </c>
      <c r="T50" s="34" t="s">
        <v>113</v>
      </c>
      <c r="U50" s="35" t="s">
        <v>205</v>
      </c>
      <c r="V50" s="32">
        <f>(VALUE(MID(U50,4,2))-VALUE(MID(T50,4,2)))*30+VALUE(LEFT(U50,2)-LEFT(T50,2))+1</f>
        <v>22</v>
      </c>
      <c r="W50" s="36"/>
      <c r="X50" s="37"/>
      <c r="Y50" s="38"/>
      <c r="Z50" s="38"/>
      <c r="AA50" s="39" t="s">
        <v>40</v>
      </c>
      <c r="AB50" s="28">
        <v>135</v>
      </c>
      <c r="AC50" s="28" t="str">
        <f t="shared" si="8"/>
        <v>Rút Học phí</v>
      </c>
      <c r="AD50" s="28"/>
    </row>
    <row r="51" spans="1:30" x14ac:dyDescent="0.3">
      <c r="A51" s="23">
        <v>45</v>
      </c>
      <c r="B51" s="24" t="s">
        <v>33</v>
      </c>
      <c r="C51" s="25" t="s">
        <v>206</v>
      </c>
      <c r="D51" s="26"/>
      <c r="E51" s="27"/>
      <c r="F51" s="27" t="s">
        <v>207</v>
      </c>
      <c r="G51" s="23" t="s">
        <v>204</v>
      </c>
      <c r="H51" s="28">
        <v>4428000</v>
      </c>
      <c r="I51" s="29">
        <f t="shared" si="4"/>
        <v>1328400</v>
      </c>
      <c r="J51" s="30">
        <f>IF(V51&lt;15,50%,IF(V51&lt;31,30%,0%))</f>
        <v>0.3</v>
      </c>
      <c r="K51" s="28"/>
      <c r="L51" s="28">
        <v>563220</v>
      </c>
      <c r="M51" s="28"/>
      <c r="N51" s="28"/>
      <c r="O51" s="29">
        <f t="shared" si="6"/>
        <v>563220</v>
      </c>
      <c r="P51" s="31"/>
      <c r="Q51" s="32"/>
      <c r="R51" s="29"/>
      <c r="S51" s="33">
        <f t="shared" si="7"/>
        <v>1891620</v>
      </c>
      <c r="T51" s="34" t="s">
        <v>113</v>
      </c>
      <c r="U51" s="35" t="s">
        <v>208</v>
      </c>
      <c r="V51" s="32">
        <f>(VALUE(MID(U51,4,2))-VALUE(MID(T51,4,2)))*30+VALUE(LEFT(U51,2)-LEFT(T51,2))+1</f>
        <v>28</v>
      </c>
      <c r="W51" s="36"/>
      <c r="X51" s="37"/>
      <c r="Y51" s="38"/>
      <c r="Z51" s="38"/>
      <c r="AA51" s="39"/>
      <c r="AB51" s="28">
        <v>136</v>
      </c>
      <c r="AC51" s="28" t="str">
        <f t="shared" si="8"/>
        <v>Rút Học phí</v>
      </c>
      <c r="AD51" s="28"/>
    </row>
    <row r="52" spans="1:30" x14ac:dyDescent="0.3">
      <c r="A52" s="23">
        <v>46</v>
      </c>
      <c r="B52" s="24" t="s">
        <v>33</v>
      </c>
      <c r="C52" s="25" t="s">
        <v>209</v>
      </c>
      <c r="D52" s="26"/>
      <c r="E52" s="27"/>
      <c r="F52" s="27" t="s">
        <v>210</v>
      </c>
      <c r="G52" s="23" t="s">
        <v>211</v>
      </c>
      <c r="H52" s="28">
        <v>3708000</v>
      </c>
      <c r="I52" s="29">
        <f t="shared" si="4"/>
        <v>3708000</v>
      </c>
      <c r="J52" s="30">
        <v>1</v>
      </c>
      <c r="K52" s="28"/>
      <c r="L52" s="28">
        <v>563220</v>
      </c>
      <c r="M52" s="28">
        <v>30000</v>
      </c>
      <c r="N52" s="28">
        <f>40000+100000+50000</f>
        <v>190000</v>
      </c>
      <c r="O52" s="29">
        <f t="shared" si="6"/>
        <v>783220</v>
      </c>
      <c r="P52" s="31"/>
      <c r="Q52" s="32"/>
      <c r="R52" s="29"/>
      <c r="S52" s="33">
        <f t="shared" si="7"/>
        <v>4491220</v>
      </c>
      <c r="T52" s="34" t="s">
        <v>212</v>
      </c>
      <c r="U52" s="35" t="s">
        <v>213</v>
      </c>
      <c r="V52" s="32">
        <f>(VALUE(MID(U52,4,2))-VALUE(MID(T52,4,2)))*31+VALUE(LEFT(U52,2)-LEFT(T52,2))+1</f>
        <v>73</v>
      </c>
      <c r="W52" s="36"/>
      <c r="X52" s="37"/>
      <c r="Y52" s="38"/>
      <c r="Z52" s="38"/>
      <c r="AA52" s="39"/>
      <c r="AB52" s="28">
        <v>195</v>
      </c>
      <c r="AC52" s="28" t="str">
        <f t="shared" si="8"/>
        <v>Rút Học phí</v>
      </c>
      <c r="AD52" s="28"/>
    </row>
    <row r="53" spans="1:30" x14ac:dyDescent="0.3">
      <c r="A53" s="23">
        <v>47</v>
      </c>
      <c r="B53" s="24" t="s">
        <v>33</v>
      </c>
      <c r="C53" s="25" t="s">
        <v>214</v>
      </c>
      <c r="D53" s="26"/>
      <c r="E53" s="27"/>
      <c r="F53" s="27" t="s">
        <v>215</v>
      </c>
      <c r="G53" s="23" t="s">
        <v>216</v>
      </c>
      <c r="H53" s="28">
        <v>3708000</v>
      </c>
      <c r="I53" s="29">
        <f t="shared" si="4"/>
        <v>3708000</v>
      </c>
      <c r="J53" s="30">
        <v>1</v>
      </c>
      <c r="K53" s="28"/>
      <c r="L53" s="28">
        <v>563220</v>
      </c>
      <c r="M53" s="28"/>
      <c r="N53" s="28">
        <f>40000+100000+50000</f>
        <v>190000</v>
      </c>
      <c r="O53" s="29">
        <f t="shared" si="6"/>
        <v>753220</v>
      </c>
      <c r="P53" s="31"/>
      <c r="Q53" s="32"/>
      <c r="R53" s="29"/>
      <c r="S53" s="33">
        <f t="shared" si="7"/>
        <v>4461220</v>
      </c>
      <c r="T53" s="34" t="s">
        <v>128</v>
      </c>
      <c r="U53" s="35" t="s">
        <v>217</v>
      </c>
      <c r="V53" s="32">
        <f>(VALUE(MID(U53,4,2))-VALUE(MID(T53,4,2)))*31+VALUE(LEFT(U53,2)-LEFT(T53,2))+1</f>
        <v>44</v>
      </c>
      <c r="W53" s="36"/>
      <c r="X53" s="37"/>
      <c r="Y53" s="38"/>
      <c r="Z53" s="38"/>
      <c r="AA53" s="39"/>
      <c r="AB53" s="28">
        <v>205</v>
      </c>
      <c r="AC53" s="28" t="str">
        <f t="shared" si="8"/>
        <v>Rút Học phí</v>
      </c>
      <c r="AD53" s="28"/>
    </row>
    <row r="54" spans="1:30" x14ac:dyDescent="0.3">
      <c r="A54" s="23">
        <v>48</v>
      </c>
      <c r="B54" s="24" t="s">
        <v>33</v>
      </c>
      <c r="C54" s="25" t="s">
        <v>218</v>
      </c>
      <c r="D54" s="26"/>
      <c r="E54" s="27"/>
      <c r="F54" s="27" t="s">
        <v>219</v>
      </c>
      <c r="G54" s="23" t="s">
        <v>220</v>
      </c>
      <c r="H54" s="28">
        <v>4428000</v>
      </c>
      <c r="I54" s="29">
        <f t="shared" si="4"/>
        <v>1328400</v>
      </c>
      <c r="J54" s="30">
        <f t="shared" ref="J54:J67" si="9">IF(V54&lt;15,50%,IF(V54&lt;31,30%,0%))</f>
        <v>0.3</v>
      </c>
      <c r="K54" s="28"/>
      <c r="L54" s="28">
        <v>563220</v>
      </c>
      <c r="M54" s="28"/>
      <c r="N54" s="28"/>
      <c r="O54" s="29">
        <f t="shared" si="6"/>
        <v>563220</v>
      </c>
      <c r="P54" s="31"/>
      <c r="Q54" s="32"/>
      <c r="R54" s="29"/>
      <c r="S54" s="33">
        <f t="shared" si="7"/>
        <v>1891620</v>
      </c>
      <c r="T54" s="34" t="s">
        <v>221</v>
      </c>
      <c r="U54" s="35" t="s">
        <v>113</v>
      </c>
      <c r="V54" s="32">
        <f>(VALUE(MID(U54,4,2))-VALUE(MID(T54,4,2)))*31+VALUE(LEFT(U54,2)-LEFT(T54,2))+1</f>
        <v>25</v>
      </c>
      <c r="W54" s="36"/>
      <c r="X54" s="37"/>
      <c r="Y54" s="38"/>
      <c r="Z54" s="38"/>
      <c r="AA54" s="39"/>
      <c r="AB54" s="28">
        <v>104</v>
      </c>
      <c r="AC54" s="28" t="str">
        <f t="shared" si="8"/>
        <v>Rút Học phí</v>
      </c>
      <c r="AD54" s="28"/>
    </row>
    <row r="55" spans="1:30" x14ac:dyDescent="0.3">
      <c r="A55" s="23">
        <v>49</v>
      </c>
      <c r="B55" s="24" t="s">
        <v>33</v>
      </c>
      <c r="C55" s="25" t="s">
        <v>222</v>
      </c>
      <c r="D55" s="26"/>
      <c r="E55" s="27"/>
      <c r="F55" s="27" t="s">
        <v>223</v>
      </c>
      <c r="G55" s="23" t="s">
        <v>224</v>
      </c>
      <c r="H55" s="28">
        <v>4428000</v>
      </c>
      <c r="I55" s="29">
        <f t="shared" si="4"/>
        <v>2214000</v>
      </c>
      <c r="J55" s="30">
        <f t="shared" si="9"/>
        <v>0.5</v>
      </c>
      <c r="K55" s="28">
        <v>25000</v>
      </c>
      <c r="L55" s="28">
        <v>563220</v>
      </c>
      <c r="M55" s="28"/>
      <c r="N55" s="28"/>
      <c r="O55" s="29">
        <f t="shared" si="6"/>
        <v>588220</v>
      </c>
      <c r="P55" s="31"/>
      <c r="Q55" s="32"/>
      <c r="R55" s="29"/>
      <c r="S55" s="33">
        <f t="shared" si="7"/>
        <v>2802220</v>
      </c>
      <c r="T55" s="34" t="s">
        <v>189</v>
      </c>
      <c r="U55" s="35" t="s">
        <v>44</v>
      </c>
      <c r="V55" s="32">
        <f>(VALUE(MID(U55,4,2))-VALUE(MID(T55,4,2)))*28+VALUE(LEFT(U55,2)-LEFT(T55,2))+1</f>
        <v>9</v>
      </c>
      <c r="W55" s="36"/>
      <c r="X55" s="37"/>
      <c r="Y55" s="38"/>
      <c r="Z55" s="38"/>
      <c r="AA55" s="39"/>
      <c r="AB55" s="28">
        <v>83</v>
      </c>
      <c r="AC55" s="28" t="str">
        <f t="shared" si="8"/>
        <v>Rút Học phí</v>
      </c>
      <c r="AD55" s="28"/>
    </row>
    <row r="56" spans="1:30" x14ac:dyDescent="0.3">
      <c r="A56" s="23">
        <v>50</v>
      </c>
      <c r="B56" s="24" t="s">
        <v>33</v>
      </c>
      <c r="C56" s="25" t="s">
        <v>225</v>
      </c>
      <c r="D56" s="26"/>
      <c r="E56" s="27"/>
      <c r="F56" s="27" t="s">
        <v>226</v>
      </c>
      <c r="G56" s="23" t="s">
        <v>227</v>
      </c>
      <c r="H56" s="28">
        <v>4428000</v>
      </c>
      <c r="I56" s="29">
        <f t="shared" si="4"/>
        <v>2214000</v>
      </c>
      <c r="J56" s="30">
        <f t="shared" si="9"/>
        <v>0.5</v>
      </c>
      <c r="K56" s="28"/>
      <c r="L56" s="28">
        <v>563220</v>
      </c>
      <c r="M56" s="28"/>
      <c r="N56" s="28"/>
      <c r="O56" s="29">
        <f t="shared" si="6"/>
        <v>563220</v>
      </c>
      <c r="P56" s="31"/>
      <c r="Q56" s="32"/>
      <c r="R56" s="29"/>
      <c r="S56" s="33">
        <f t="shared" si="7"/>
        <v>2777220</v>
      </c>
      <c r="T56" s="34" t="s">
        <v>39</v>
      </c>
      <c r="U56" s="35" t="s">
        <v>124</v>
      </c>
      <c r="V56" s="32">
        <f>(VALUE(MID(U56,4,2))-VALUE(MID(T56,4,2)))*30+VALUE(LEFT(U56,2)-LEFT(T56,2))+1</f>
        <v>7</v>
      </c>
      <c r="W56" s="36"/>
      <c r="X56" s="37"/>
      <c r="Y56" s="38"/>
      <c r="Z56" s="38"/>
      <c r="AA56" s="39" t="s">
        <v>40</v>
      </c>
      <c r="AB56" s="28">
        <v>129</v>
      </c>
      <c r="AC56" s="28" t="str">
        <f t="shared" si="8"/>
        <v>Rút Học phí</v>
      </c>
      <c r="AD56" s="28"/>
    </row>
    <row r="57" spans="1:30" x14ac:dyDescent="0.3">
      <c r="A57" s="23">
        <v>51</v>
      </c>
      <c r="B57" s="24" t="s">
        <v>33</v>
      </c>
      <c r="C57" s="25" t="s">
        <v>228</v>
      </c>
      <c r="D57" s="26"/>
      <c r="E57" s="27"/>
      <c r="F57" s="27" t="s">
        <v>229</v>
      </c>
      <c r="G57" s="23" t="s">
        <v>230</v>
      </c>
      <c r="H57" s="28">
        <v>4428000</v>
      </c>
      <c r="I57" s="29">
        <f t="shared" si="4"/>
        <v>2214000</v>
      </c>
      <c r="J57" s="30">
        <f t="shared" si="9"/>
        <v>0.5</v>
      </c>
      <c r="K57" s="28"/>
      <c r="L57" s="28">
        <v>0</v>
      </c>
      <c r="M57" s="28"/>
      <c r="N57" s="28"/>
      <c r="O57" s="29">
        <f t="shared" si="6"/>
        <v>0</v>
      </c>
      <c r="P57" s="31"/>
      <c r="Q57" s="32"/>
      <c r="R57" s="29"/>
      <c r="S57" s="33">
        <f t="shared" si="7"/>
        <v>2214000</v>
      </c>
      <c r="T57" s="34" t="s">
        <v>189</v>
      </c>
      <c r="U57" s="35" t="s">
        <v>106</v>
      </c>
      <c r="V57" s="32">
        <f>(VALUE(MID(U57,4,2))-VALUE(MID(T57,4,2)))*30+VALUE(LEFT(U57,2)-LEFT(T57,2))+1</f>
        <v>7</v>
      </c>
      <c r="W57" s="36"/>
      <c r="X57" s="37"/>
      <c r="Y57" s="38"/>
      <c r="Z57" s="38"/>
      <c r="AA57" s="39"/>
      <c r="AB57" s="28">
        <v>139</v>
      </c>
      <c r="AC57" s="28" t="str">
        <f t="shared" si="8"/>
        <v>Rút Học phí</v>
      </c>
      <c r="AD57" s="28"/>
    </row>
    <row r="58" spans="1:30" x14ac:dyDescent="0.3">
      <c r="A58" s="23">
        <v>52</v>
      </c>
      <c r="B58" s="24" t="s">
        <v>33</v>
      </c>
      <c r="C58" s="25" t="s">
        <v>231</v>
      </c>
      <c r="D58" s="26"/>
      <c r="E58" s="27"/>
      <c r="F58" s="27" t="s">
        <v>232</v>
      </c>
      <c r="G58" s="23" t="s">
        <v>233</v>
      </c>
      <c r="H58" s="28">
        <v>4428000</v>
      </c>
      <c r="I58" s="29">
        <f t="shared" si="4"/>
        <v>2214000</v>
      </c>
      <c r="J58" s="30">
        <f t="shared" si="9"/>
        <v>0.5</v>
      </c>
      <c r="K58" s="28"/>
      <c r="L58" s="28">
        <v>563220</v>
      </c>
      <c r="M58" s="28"/>
      <c r="N58" s="28"/>
      <c r="O58" s="29">
        <f t="shared" si="6"/>
        <v>563220</v>
      </c>
      <c r="P58" s="31"/>
      <c r="Q58" s="32"/>
      <c r="R58" s="29"/>
      <c r="S58" s="33">
        <f t="shared" si="7"/>
        <v>2777220</v>
      </c>
      <c r="T58" s="34" t="s">
        <v>234</v>
      </c>
      <c r="U58" s="35" t="s">
        <v>184</v>
      </c>
      <c r="V58" s="32">
        <f>(VALUE(MID(U58,4,2))-VALUE(MID(T58,4,2)))*31+VALUE(LEFT(U58,2)-LEFT(T58,2))+1</f>
        <v>4</v>
      </c>
      <c r="W58" s="36"/>
      <c r="X58" s="37"/>
      <c r="Y58" s="38"/>
      <c r="Z58" s="38"/>
      <c r="AA58" s="39"/>
      <c r="AB58" s="28">
        <v>175</v>
      </c>
      <c r="AC58" s="28" t="str">
        <f t="shared" si="8"/>
        <v>Rút Học phí</v>
      </c>
      <c r="AD58" s="28"/>
    </row>
    <row r="59" spans="1:30" x14ac:dyDescent="0.3">
      <c r="A59" s="23">
        <v>53</v>
      </c>
      <c r="B59" s="24" t="s">
        <v>33</v>
      </c>
      <c r="C59" s="25" t="s">
        <v>235</v>
      </c>
      <c r="D59" s="26"/>
      <c r="E59" s="27"/>
      <c r="F59" s="27" t="s">
        <v>236</v>
      </c>
      <c r="G59" s="23" t="s">
        <v>237</v>
      </c>
      <c r="H59" s="28">
        <v>4428000</v>
      </c>
      <c r="I59" s="29">
        <f t="shared" si="4"/>
        <v>2214000</v>
      </c>
      <c r="J59" s="30">
        <f t="shared" si="9"/>
        <v>0.5</v>
      </c>
      <c r="K59" s="28"/>
      <c r="L59" s="28">
        <v>563220</v>
      </c>
      <c r="M59" s="28"/>
      <c r="N59" s="28"/>
      <c r="O59" s="29">
        <f t="shared" si="6"/>
        <v>563220</v>
      </c>
      <c r="P59" s="31"/>
      <c r="Q59" s="32"/>
      <c r="R59" s="29"/>
      <c r="S59" s="33">
        <f t="shared" si="7"/>
        <v>2777220</v>
      </c>
      <c r="T59" s="34" t="s">
        <v>238</v>
      </c>
      <c r="U59" s="35" t="s">
        <v>239</v>
      </c>
      <c r="V59" s="32">
        <f t="shared" ref="V59:V64" si="10">(VALUE(MID(U59,4,2))-VALUE(MID(T59,4,2)))*30+VALUE(LEFT(U59,2)-LEFT(T59,2))+1</f>
        <v>12</v>
      </c>
      <c r="W59" s="36"/>
      <c r="X59" s="37"/>
      <c r="Y59" s="38"/>
      <c r="Z59" s="38"/>
      <c r="AA59" s="39" t="s">
        <v>40</v>
      </c>
      <c r="AB59" s="28">
        <v>122</v>
      </c>
      <c r="AC59" s="28" t="str">
        <f t="shared" si="8"/>
        <v>Rút Học phí</v>
      </c>
      <c r="AD59" s="28"/>
    </row>
    <row r="60" spans="1:30" x14ac:dyDescent="0.3">
      <c r="A60" s="23">
        <v>54</v>
      </c>
      <c r="B60" s="24" t="s">
        <v>33</v>
      </c>
      <c r="C60" s="25" t="s">
        <v>240</v>
      </c>
      <c r="D60" s="26"/>
      <c r="E60" s="27"/>
      <c r="F60" s="27" t="s">
        <v>241</v>
      </c>
      <c r="G60" s="23" t="s">
        <v>242</v>
      </c>
      <c r="H60" s="28">
        <v>4428000</v>
      </c>
      <c r="I60" s="29">
        <f t="shared" si="4"/>
        <v>0</v>
      </c>
      <c r="J60" s="30">
        <f t="shared" si="9"/>
        <v>0</v>
      </c>
      <c r="K60" s="28"/>
      <c r="L60" s="28">
        <v>563220</v>
      </c>
      <c r="M60" s="28"/>
      <c r="N60" s="28"/>
      <c r="O60" s="29">
        <f t="shared" si="6"/>
        <v>563220</v>
      </c>
      <c r="P60" s="31"/>
      <c r="Q60" s="32"/>
      <c r="R60" s="29"/>
      <c r="S60" s="33">
        <f t="shared" si="7"/>
        <v>563220</v>
      </c>
      <c r="T60" s="34" t="s">
        <v>93</v>
      </c>
      <c r="U60" s="35" t="s">
        <v>54</v>
      </c>
      <c r="V60" s="32">
        <f t="shared" si="10"/>
        <v>50</v>
      </c>
      <c r="W60" s="36"/>
      <c r="X60" s="37"/>
      <c r="Y60" s="38"/>
      <c r="Z60" s="38"/>
      <c r="AA60" s="39"/>
      <c r="AB60" s="28">
        <v>159</v>
      </c>
      <c r="AC60" s="28" t="str">
        <f t="shared" si="8"/>
        <v>Rút Học phí</v>
      </c>
      <c r="AD60" s="28"/>
    </row>
    <row r="61" spans="1:30" x14ac:dyDescent="0.3">
      <c r="A61" s="23">
        <v>55</v>
      </c>
      <c r="B61" s="24" t="s">
        <v>33</v>
      </c>
      <c r="C61" s="25" t="s">
        <v>243</v>
      </c>
      <c r="D61" s="26"/>
      <c r="E61" s="27"/>
      <c r="F61" s="27" t="s">
        <v>244</v>
      </c>
      <c r="G61" s="23" t="s">
        <v>245</v>
      </c>
      <c r="H61" s="28">
        <v>3708000</v>
      </c>
      <c r="I61" s="29">
        <f t="shared" si="4"/>
        <v>1854000</v>
      </c>
      <c r="J61" s="30">
        <f t="shared" si="9"/>
        <v>0.5</v>
      </c>
      <c r="K61" s="28"/>
      <c r="L61" s="28">
        <v>563220</v>
      </c>
      <c r="M61" s="28"/>
      <c r="N61" s="28"/>
      <c r="O61" s="29">
        <f t="shared" si="6"/>
        <v>563220</v>
      </c>
      <c r="P61" s="31"/>
      <c r="Q61" s="32"/>
      <c r="R61" s="29"/>
      <c r="S61" s="33">
        <f t="shared" si="7"/>
        <v>2417220</v>
      </c>
      <c r="T61" s="34" t="s">
        <v>246</v>
      </c>
      <c r="U61" s="35" t="s">
        <v>247</v>
      </c>
      <c r="V61" s="32">
        <f t="shared" si="10"/>
        <v>9</v>
      </c>
      <c r="W61" s="36"/>
      <c r="X61" s="37"/>
      <c r="Y61" s="38"/>
      <c r="Z61" s="38"/>
      <c r="AA61" s="39" t="s">
        <v>40</v>
      </c>
      <c r="AB61" s="28">
        <v>120</v>
      </c>
      <c r="AC61" s="28" t="str">
        <f t="shared" si="8"/>
        <v>Rút Học phí</v>
      </c>
      <c r="AD61" s="28"/>
    </row>
    <row r="62" spans="1:30" x14ac:dyDescent="0.3">
      <c r="A62" s="23">
        <v>56</v>
      </c>
      <c r="B62" s="24" t="s">
        <v>33</v>
      </c>
      <c r="C62" s="25" t="s">
        <v>248</v>
      </c>
      <c r="D62" s="26"/>
      <c r="E62" s="27"/>
      <c r="F62" s="27" t="s">
        <v>249</v>
      </c>
      <c r="G62" s="23" t="s">
        <v>250</v>
      </c>
      <c r="H62" s="28">
        <v>4428000</v>
      </c>
      <c r="I62" s="29">
        <f t="shared" si="4"/>
        <v>2214000</v>
      </c>
      <c r="J62" s="30">
        <f t="shared" si="9"/>
        <v>0.5</v>
      </c>
      <c r="K62" s="28"/>
      <c r="L62" s="28">
        <v>563220</v>
      </c>
      <c r="M62" s="28"/>
      <c r="N62" s="28"/>
      <c r="O62" s="29">
        <f t="shared" si="6"/>
        <v>563220</v>
      </c>
      <c r="P62" s="31"/>
      <c r="Q62" s="32"/>
      <c r="R62" s="29"/>
      <c r="S62" s="33">
        <f t="shared" si="7"/>
        <v>2777220</v>
      </c>
      <c r="T62" s="34" t="s">
        <v>77</v>
      </c>
      <c r="U62" s="35" t="s">
        <v>38</v>
      </c>
      <c r="V62" s="32">
        <f t="shared" si="10"/>
        <v>2</v>
      </c>
      <c r="W62" s="36"/>
      <c r="X62" s="37"/>
      <c r="Y62" s="38"/>
      <c r="Z62" s="38"/>
      <c r="AA62" s="39" t="s">
        <v>40</v>
      </c>
      <c r="AB62" s="28">
        <v>116</v>
      </c>
      <c r="AC62" s="28" t="str">
        <f t="shared" si="8"/>
        <v>Rút Học phí</v>
      </c>
      <c r="AD62" s="28"/>
    </row>
    <row r="63" spans="1:30" x14ac:dyDescent="0.3">
      <c r="A63" s="23">
        <v>57</v>
      </c>
      <c r="B63" s="24" t="s">
        <v>33</v>
      </c>
      <c r="C63" s="25" t="s">
        <v>251</v>
      </c>
      <c r="D63" s="26"/>
      <c r="E63" s="27"/>
      <c r="F63" s="27" t="s">
        <v>252</v>
      </c>
      <c r="G63" s="23" t="s">
        <v>253</v>
      </c>
      <c r="H63" s="28">
        <v>4428000</v>
      </c>
      <c r="I63" s="29">
        <f t="shared" si="4"/>
        <v>2214000</v>
      </c>
      <c r="J63" s="30">
        <f t="shared" si="9"/>
        <v>0.5</v>
      </c>
      <c r="K63" s="28"/>
      <c r="L63" s="28">
        <v>563220</v>
      </c>
      <c r="M63" s="28"/>
      <c r="N63" s="28"/>
      <c r="O63" s="29">
        <f t="shared" si="6"/>
        <v>563220</v>
      </c>
      <c r="P63" s="31"/>
      <c r="Q63" s="32"/>
      <c r="R63" s="29"/>
      <c r="S63" s="33">
        <f t="shared" si="7"/>
        <v>2777220</v>
      </c>
      <c r="T63" s="34" t="s">
        <v>246</v>
      </c>
      <c r="U63" s="35" t="s">
        <v>247</v>
      </c>
      <c r="V63" s="32">
        <f t="shared" si="10"/>
        <v>9</v>
      </c>
      <c r="W63" s="36"/>
      <c r="X63" s="37"/>
      <c r="Y63" s="38"/>
      <c r="Z63" s="38"/>
      <c r="AA63" s="39" t="s">
        <v>40</v>
      </c>
      <c r="AB63" s="28">
        <v>119</v>
      </c>
      <c r="AC63" s="28" t="str">
        <f t="shared" si="8"/>
        <v>Rút Học phí</v>
      </c>
      <c r="AD63" s="28"/>
    </row>
    <row r="64" spans="1:30" x14ac:dyDescent="0.3">
      <c r="A64" s="23">
        <v>58</v>
      </c>
      <c r="B64" s="24" t="s">
        <v>33</v>
      </c>
      <c r="C64" s="25" t="s">
        <v>254</v>
      </c>
      <c r="D64" s="26"/>
      <c r="E64" s="27"/>
      <c r="F64" s="27" t="s">
        <v>255</v>
      </c>
      <c r="G64" s="23" t="s">
        <v>256</v>
      </c>
      <c r="H64" s="28">
        <v>3708000</v>
      </c>
      <c r="I64" s="29">
        <f t="shared" si="4"/>
        <v>1854000</v>
      </c>
      <c r="J64" s="30">
        <f t="shared" si="9"/>
        <v>0.5</v>
      </c>
      <c r="K64" s="28"/>
      <c r="L64" s="28">
        <v>0</v>
      </c>
      <c r="M64" s="28"/>
      <c r="N64" s="28"/>
      <c r="O64" s="29">
        <f t="shared" si="6"/>
        <v>0</v>
      </c>
      <c r="P64" s="31"/>
      <c r="Q64" s="32"/>
      <c r="R64" s="29"/>
      <c r="S64" s="33">
        <f t="shared" si="7"/>
        <v>1854000</v>
      </c>
      <c r="T64" s="34" t="s">
        <v>257</v>
      </c>
      <c r="U64" s="35" t="s">
        <v>258</v>
      </c>
      <c r="V64" s="32">
        <f t="shared" si="10"/>
        <v>7</v>
      </c>
      <c r="W64" s="36"/>
      <c r="X64" s="37"/>
      <c r="Y64" s="38"/>
      <c r="Z64" s="38"/>
      <c r="AA64" s="39"/>
      <c r="AB64" s="28">
        <v>121</v>
      </c>
      <c r="AC64" s="28" t="str">
        <f t="shared" si="8"/>
        <v>Rút Học phí</v>
      </c>
      <c r="AD64" s="28"/>
    </row>
    <row r="65" spans="1:30" x14ac:dyDescent="0.3">
      <c r="A65" s="23">
        <v>59</v>
      </c>
      <c r="B65" s="26" t="s">
        <v>33</v>
      </c>
      <c r="C65" s="25" t="s">
        <v>259</v>
      </c>
      <c r="D65" s="26"/>
      <c r="E65" s="27"/>
      <c r="F65" s="27" t="s">
        <v>260</v>
      </c>
      <c r="G65" s="42" t="s">
        <v>256</v>
      </c>
      <c r="H65" s="28">
        <v>2884000</v>
      </c>
      <c r="I65" s="29">
        <f t="shared" si="4"/>
        <v>1442000</v>
      </c>
      <c r="J65" s="30">
        <f t="shared" si="9"/>
        <v>0.5</v>
      </c>
      <c r="K65" s="28"/>
      <c r="L65" s="28">
        <v>563220</v>
      </c>
      <c r="M65" s="28"/>
      <c r="N65" s="28"/>
      <c r="O65" s="28">
        <v>563220</v>
      </c>
      <c r="P65" s="31"/>
      <c r="Q65" s="32"/>
      <c r="R65" s="29"/>
      <c r="S65" s="33">
        <f t="shared" si="7"/>
        <v>2005220</v>
      </c>
      <c r="T65" s="34" t="s">
        <v>261</v>
      </c>
      <c r="U65" s="35" t="s">
        <v>262</v>
      </c>
      <c r="V65" s="32">
        <f>(VALUE(MID(U65,4,2))-VALUE(MID(T65,4,2)))*31+VALUE(LEFT(U65,2)-LEFT(T65,2))+1</f>
        <v>9</v>
      </c>
      <c r="W65" s="36"/>
      <c r="X65" s="37"/>
      <c r="Y65" s="38"/>
      <c r="Z65" s="38"/>
      <c r="AA65" s="40"/>
      <c r="AB65" s="28">
        <v>236</v>
      </c>
      <c r="AC65" s="28" t="str">
        <f t="shared" si="8"/>
        <v>Rút Học phí</v>
      </c>
      <c r="AD65" s="28"/>
    </row>
    <row r="66" spans="1:30" x14ac:dyDescent="0.3">
      <c r="A66" s="23">
        <v>60</v>
      </c>
      <c r="B66" s="26" t="s">
        <v>33</v>
      </c>
      <c r="C66" s="25" t="s">
        <v>263</v>
      </c>
      <c r="D66" s="26"/>
      <c r="E66" s="27"/>
      <c r="F66" s="27" t="s">
        <v>264</v>
      </c>
      <c r="G66" s="42" t="s">
        <v>256</v>
      </c>
      <c r="H66" s="28">
        <v>2884000</v>
      </c>
      <c r="I66" s="29">
        <f t="shared" si="4"/>
        <v>1442000</v>
      </c>
      <c r="J66" s="30">
        <f t="shared" si="9"/>
        <v>0.5</v>
      </c>
      <c r="K66" s="28"/>
      <c r="L66" s="28">
        <v>563220</v>
      </c>
      <c r="M66" s="28"/>
      <c r="N66" s="28"/>
      <c r="O66" s="28">
        <v>563220</v>
      </c>
      <c r="P66" s="31"/>
      <c r="Q66" s="32"/>
      <c r="R66" s="29"/>
      <c r="S66" s="33">
        <f t="shared" si="7"/>
        <v>2005220</v>
      </c>
      <c r="T66" s="34" t="s">
        <v>261</v>
      </c>
      <c r="U66" s="35" t="s">
        <v>265</v>
      </c>
      <c r="V66" s="32">
        <f>(VALUE(MID(U66,4,2))-VALUE(MID(T66,4,2)))*31+VALUE(LEFT(U66,2)-LEFT(T66,2))+1</f>
        <v>8</v>
      </c>
      <c r="W66" s="36"/>
      <c r="X66" s="37"/>
      <c r="Y66" s="38"/>
      <c r="Z66" s="38"/>
      <c r="AA66" s="40"/>
      <c r="AB66" s="28">
        <v>237</v>
      </c>
      <c r="AC66" s="28" t="str">
        <f t="shared" si="8"/>
        <v>Rút Học phí</v>
      </c>
      <c r="AD66" s="28"/>
    </row>
    <row r="67" spans="1:30" x14ac:dyDescent="0.3">
      <c r="A67" s="23">
        <v>61</v>
      </c>
      <c r="B67" s="24" t="s">
        <v>33</v>
      </c>
      <c r="C67" s="25" t="s">
        <v>266</v>
      </c>
      <c r="D67" s="26"/>
      <c r="E67" s="27"/>
      <c r="F67" s="27" t="s">
        <v>267</v>
      </c>
      <c r="G67" s="23" t="s">
        <v>268</v>
      </c>
      <c r="H67" s="28">
        <v>4428000</v>
      </c>
      <c r="I67" s="29">
        <f t="shared" si="4"/>
        <v>1328400</v>
      </c>
      <c r="J67" s="30">
        <f t="shared" si="9"/>
        <v>0.3</v>
      </c>
      <c r="K67" s="28"/>
      <c r="L67" s="28">
        <v>563220</v>
      </c>
      <c r="M67" s="28"/>
      <c r="N67" s="28"/>
      <c r="O67" s="29">
        <f>SUM(K67:N67)</f>
        <v>563220</v>
      </c>
      <c r="P67" s="31"/>
      <c r="Q67" s="32"/>
      <c r="R67" s="29"/>
      <c r="S67" s="33">
        <f t="shared" si="7"/>
        <v>1891620</v>
      </c>
      <c r="T67" s="34" t="s">
        <v>34</v>
      </c>
      <c r="U67" s="35" t="s">
        <v>221</v>
      </c>
      <c r="V67" s="32">
        <f>(VALUE(MID(U67,4,2))-VALUE(MID(T67,4,2)))*30+VALUE(LEFT(U67,2)-LEFT(T67,2))+1</f>
        <v>19</v>
      </c>
      <c r="W67" s="36"/>
      <c r="X67" s="37"/>
      <c r="Y67" s="38"/>
      <c r="Z67" s="38"/>
      <c r="AA67" s="39"/>
      <c r="AB67" s="28">
        <v>90</v>
      </c>
      <c r="AC67" s="28" t="str">
        <f t="shared" si="8"/>
        <v>Rút Học phí</v>
      </c>
      <c r="AD67" s="28"/>
    </row>
    <row r="68" spans="1:30" x14ac:dyDescent="0.3">
      <c r="A68" s="61" t="s">
        <v>272</v>
      </c>
      <c r="B68" s="61"/>
      <c r="C68" s="62"/>
      <c r="D68" s="27"/>
      <c r="E68" s="26"/>
      <c r="F68" s="55" t="s">
        <v>273</v>
      </c>
      <c r="G68" s="23"/>
      <c r="H68" s="28"/>
      <c r="I68" s="29"/>
      <c r="J68" s="30"/>
      <c r="K68" s="28"/>
      <c r="L68" s="28"/>
      <c r="M68" s="28"/>
      <c r="N68" s="28"/>
      <c r="O68" s="29"/>
      <c r="P68" s="31"/>
      <c r="Q68" s="32"/>
      <c r="R68" s="29"/>
      <c r="S68" s="33"/>
      <c r="T68" s="34"/>
      <c r="U68" s="35"/>
      <c r="V68" s="32"/>
      <c r="W68" s="36"/>
      <c r="X68" s="37"/>
      <c r="Y68" s="38"/>
      <c r="Z68" s="38"/>
      <c r="AA68" s="39"/>
      <c r="AB68" s="28"/>
      <c r="AC68" s="28"/>
      <c r="AD68" s="28"/>
    </row>
    <row r="69" spans="1:30" x14ac:dyDescent="0.3">
      <c r="F69" s="56" t="s">
        <v>269</v>
      </c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</row>
    <row r="70" spans="1:30" x14ac:dyDescent="0.3">
      <c r="U70" s="43" t="s">
        <v>270</v>
      </c>
    </row>
    <row r="74" spans="1:30" x14ac:dyDescent="0.3">
      <c r="U74" s="43" t="s">
        <v>271</v>
      </c>
    </row>
    <row r="75" spans="1:30" x14ac:dyDescent="0.3">
      <c r="U75" s="2"/>
    </row>
  </sheetData>
  <mergeCells count="8">
    <mergeCell ref="F69:AD69"/>
    <mergeCell ref="A1:F1"/>
    <mergeCell ref="G1:AD1"/>
    <mergeCell ref="A2:F2"/>
    <mergeCell ref="G2:AD2"/>
    <mergeCell ref="A3:F3"/>
    <mergeCell ref="A4:AD4"/>
    <mergeCell ref="A68:C68"/>
  </mergeCells>
  <pageMargins left="0.7" right="0.7" top="0.75" bottom="0.75" header="0.3" footer="0.3"/>
  <pageSetup paperSize="9" orientation="portrait" verticalDpi="18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CTHSSV-ĐỢT 1</vt:lpstr>
      <vt:lpstr>'CTHSSV-ĐỢT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2019-11-14T07:28:51Z</dcterms:created>
  <dcterms:modified xsi:type="dcterms:W3CDTF">2019-11-14T07:43:42Z</dcterms:modified>
</cp:coreProperties>
</file>